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22695" windowHeight="4560"/>
  </bookViews>
  <sheets>
    <sheet name="TOP 20" sheetId="1" r:id="rId1"/>
    <sheet name="OWNERS" sheetId="2" r:id="rId2"/>
  </sheets>
  <calcPr calcId="145621"/>
</workbook>
</file>

<file path=xl/calcChain.xml><?xml version="1.0" encoding="utf-8"?>
<calcChain xmlns="http://schemas.openxmlformats.org/spreadsheetml/2006/main">
  <c r="F66" i="2" l="1"/>
  <c r="F65" i="2"/>
  <c r="F64" i="2"/>
  <c r="F61" i="2"/>
  <c r="F60" i="2"/>
  <c r="F57" i="2"/>
  <c r="F56" i="2"/>
  <c r="F54" i="2"/>
  <c r="F53" i="2"/>
  <c r="E53" i="2"/>
  <c r="F50" i="2"/>
  <c r="F43" i="2"/>
  <c r="F36" i="2"/>
  <c r="F35" i="2"/>
  <c r="F34" i="2"/>
  <c r="F13" i="2"/>
  <c r="F12" i="2"/>
  <c r="F10" i="2"/>
  <c r="F8" i="2"/>
  <c r="F4" i="2"/>
  <c r="D236" i="1"/>
  <c r="D234" i="1"/>
  <c r="D233" i="1"/>
  <c r="D232" i="1"/>
  <c r="D231" i="1"/>
  <c r="D225" i="1"/>
  <c r="D224" i="1"/>
  <c r="D223" i="1"/>
  <c r="D222" i="1"/>
  <c r="D221" i="1"/>
  <c r="D220" i="1"/>
  <c r="D219" i="1"/>
  <c r="D218" i="1"/>
  <c r="D217" i="1"/>
  <c r="D216" i="1"/>
  <c r="D212" i="1"/>
  <c r="D211" i="1"/>
  <c r="D210" i="1"/>
  <c r="D208" i="1"/>
  <c r="D207" i="1"/>
  <c r="D206" i="1"/>
  <c r="D205" i="1"/>
  <c r="D204" i="1"/>
  <c r="D203" i="1"/>
  <c r="D202" i="1"/>
  <c r="D201" i="1"/>
  <c r="D199" i="1"/>
  <c r="D198" i="1"/>
  <c r="D194" i="1"/>
  <c r="D192" i="1"/>
  <c r="D191" i="1"/>
  <c r="D190" i="1"/>
  <c r="D188" i="1"/>
  <c r="D187" i="1"/>
  <c r="D186" i="1"/>
  <c r="D185" i="1"/>
  <c r="D184" i="1"/>
  <c r="D180" i="1"/>
  <c r="D179" i="1"/>
  <c r="D176" i="1"/>
  <c r="D173" i="1"/>
  <c r="D172" i="1"/>
  <c r="D171" i="1"/>
  <c r="D169" i="1"/>
  <c r="D168" i="1"/>
  <c r="D166" i="1"/>
  <c r="D165" i="1"/>
  <c r="D164" i="1"/>
  <c r="D161" i="1"/>
  <c r="D160" i="1"/>
  <c r="D159" i="1"/>
  <c r="D155" i="1"/>
  <c r="D154" i="1"/>
  <c r="D153" i="1"/>
  <c r="D152" i="1"/>
  <c r="D151" i="1"/>
  <c r="D150" i="1"/>
  <c r="D149" i="1"/>
  <c r="D148" i="1"/>
  <c r="D147" i="1"/>
  <c r="D146" i="1"/>
  <c r="D145" i="1"/>
  <c r="D141" i="1"/>
  <c r="D140" i="1"/>
  <c r="D138" i="1"/>
  <c r="D132" i="1"/>
  <c r="D131" i="1"/>
  <c r="D130" i="1"/>
  <c r="D127" i="1"/>
  <c r="D126" i="1"/>
  <c r="D125" i="1"/>
  <c r="D124" i="1"/>
  <c r="D122" i="1"/>
  <c r="D121" i="1"/>
  <c r="D120" i="1"/>
  <c r="D119" i="1"/>
  <c r="D116" i="1"/>
  <c r="D114" i="1"/>
  <c r="D113" i="1"/>
  <c r="D111" i="1"/>
  <c r="D110" i="1"/>
  <c r="D109" i="1"/>
  <c r="D108" i="1"/>
  <c r="D107" i="1"/>
  <c r="D106" i="1"/>
  <c r="D103" i="1"/>
  <c r="D102" i="1"/>
  <c r="D100" i="1"/>
  <c r="D99" i="1"/>
  <c r="D98" i="1"/>
  <c r="D97" i="1"/>
  <c r="D96" i="1"/>
  <c r="D95" i="1"/>
  <c r="D94" i="1"/>
  <c r="D93" i="1"/>
  <c r="D91" i="1"/>
  <c r="D90" i="1"/>
  <c r="D89" i="1"/>
  <c r="D88" i="1"/>
  <c r="D87" i="1"/>
  <c r="D86" i="1"/>
  <c r="D84" i="1"/>
  <c r="D83" i="1"/>
  <c r="D82" i="1"/>
  <c r="D81" i="1"/>
  <c r="D80" i="1"/>
  <c r="D76" i="1"/>
  <c r="D75" i="1"/>
  <c r="D74" i="1"/>
  <c r="D72" i="1"/>
  <c r="D71" i="1"/>
  <c r="D64" i="1"/>
  <c r="D63" i="1"/>
  <c r="D61" i="1"/>
  <c r="D60" i="1"/>
  <c r="D59" i="1"/>
  <c r="D55" i="1"/>
  <c r="D54" i="1"/>
  <c r="D51" i="1"/>
  <c r="D50" i="1"/>
  <c r="D47" i="1"/>
  <c r="D45" i="1"/>
  <c r="D44" i="1"/>
  <c r="D41" i="1"/>
  <c r="D40" i="1"/>
  <c r="D39" i="1"/>
  <c r="D38" i="1"/>
  <c r="D37" i="1"/>
  <c r="D36" i="1"/>
  <c r="D35" i="1"/>
  <c r="D34" i="1"/>
  <c r="D33" i="1"/>
  <c r="D30" i="1"/>
  <c r="D29" i="1"/>
  <c r="D28" i="1"/>
  <c r="D27" i="1"/>
  <c r="D26" i="1"/>
  <c r="D25" i="1"/>
  <c r="D24" i="1"/>
  <c r="D23" i="1"/>
  <c r="D22" i="1"/>
  <c r="D20" i="1"/>
  <c r="D19" i="1"/>
  <c r="D17" i="1"/>
  <c r="D16" i="1"/>
  <c r="D15" i="1"/>
  <c r="D14" i="1"/>
  <c r="D13" i="1"/>
  <c r="D12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<sst xmlns="http://schemas.openxmlformats.org/spreadsheetml/2006/main" count="1211" uniqueCount="1140">
  <si>
    <t>"THE SPORTS FLASH"</t>
  </si>
  <si>
    <t>YAHOO! SPORTS RADIO</t>
  </si>
  <si>
    <t>TEXAS CONVENTION &amp; VISITORS BUREAUS</t>
  </si>
  <si>
    <t>REGION</t>
  </si>
  <si>
    <t>OGANIZATION</t>
  </si>
  <si>
    <t>CONTACT</t>
  </si>
  <si>
    <t>EMAIL</t>
  </si>
  <si>
    <t>PHONE</t>
  </si>
  <si>
    <t>FAX</t>
  </si>
  <si>
    <t>WEBSITE</t>
  </si>
  <si>
    <t>ADDRESS</t>
  </si>
  <si>
    <t>LETTER</t>
  </si>
  <si>
    <t>Panhandle Plains</t>
  </si>
  <si>
    <t>Abilene CVB</t>
  </si>
  <si>
    <t>Nanci Liles, Executive Director</t>
  </si>
  <si>
    <t>325-676-2556</t>
  </si>
  <si>
    <t>325-676-1630</t>
  </si>
  <si>
    <t>http://www.abilenevisitors.com/</t>
  </si>
  <si>
    <t>1101 North 1st Street 
Abilene, TX 79601</t>
  </si>
  <si>
    <t>Trish Dressen, Communications Director</t>
  </si>
  <si>
    <t>Andrews Chamber &amp; CVB</t>
  </si>
  <si>
    <t>*WEBSITE UNDERCONSTRUCTION*</t>
  </si>
  <si>
    <t>432-523-2695</t>
  </si>
  <si>
    <t>http://www.andrewstx.com/</t>
  </si>
  <si>
    <t>Amarillo CVC</t>
  </si>
  <si>
    <t>Dan Quandt, Executive Director</t>
  </si>
  <si>
    <t>806-374-1497</t>
  </si>
  <si>
    <t>http://www.visitamarillotx.com/index.cfm</t>
  </si>
  <si>
    <t>1000 S. Polk Street 
 Amarillo, TX 79101</t>
  </si>
  <si>
    <t>Eric Miller, Communications Director</t>
  </si>
  <si>
    <t>806-584-6792</t>
  </si>
  <si>
    <t>Big Spring CVB</t>
  </si>
  <si>
    <t>Debbie Wegman, Cordinator</t>
  </si>
  <si>
    <t>432-263-8235</t>
  </si>
  <si>
    <t>432-264-7431</t>
  </si>
  <si>
    <t>http://www.visitbigspring.com/</t>
  </si>
  <si>
    <t>215 W. 3rd Street 
 Big Spring, TX 79720</t>
  </si>
  <si>
    <t>Hayley Lewis, Administrative Assistant</t>
  </si>
  <si>
    <t>Brownwood Chamer of Commerce</t>
  </si>
  <si>
    <t>Laura Terhune, CEO</t>
  </si>
  <si>
    <t>325-646-9535</t>
  </si>
  <si>
    <t>325-643-6686</t>
  </si>
  <si>
    <t>http://www.brownwoodchamber.org/</t>
  </si>
  <si>
    <t>600 E. Depot Street 
Brownwood, TX 76801</t>
  </si>
  <si>
    <t>Ray Tipton, Marketing Manager</t>
  </si>
  <si>
    <t>Cedar Hill, City of Cedar Hill</t>
  </si>
  <si>
    <t>Alan E. Sims, City Manager</t>
  </si>
  <si>
    <t>972-291-5100 ext. 1012</t>
  </si>
  <si>
    <t>972-291-5199</t>
  </si>
  <si>
    <t>http://www.cedarhilltx.com/</t>
  </si>
  <si>
    <t>285 Uptown Boulevard, Building 100 
Cedar Hill, TX 75104</t>
  </si>
  <si>
    <t>Lea Anne Edwards, Eecutive Assistant to City Manager</t>
  </si>
  <si>
    <t>Lubbock CVB</t>
  </si>
  <si>
    <t>Holly Givens, Marketing &amp; Communications Director</t>
  </si>
  <si>
    <t>800-692-4035</t>
  </si>
  <si>
    <t>806-747-1419</t>
  </si>
  <si>
    <t>http://www.visitlubbock.org/</t>
  </si>
  <si>
    <t>1500 Broadway, 6th Floor
Lubbock, TX 79401</t>
  </si>
  <si>
    <t>Marfa, City of Marfa</t>
  </si>
  <si>
    <t>432-729-4772</t>
  </si>
  <si>
    <t>http://www.visitmarfa.com/</t>
  </si>
  <si>
    <t>P. O. Box 787 
Marfa, TX 79843</t>
  </si>
  <si>
    <t>Plainview Chamber of Commerce</t>
  </si>
  <si>
    <t>Greg Ingham, City Manager</t>
  </si>
  <si>
    <t>806-296-1106</t>
  </si>
  <si>
    <t>806-296-1125</t>
  </si>
  <si>
    <t>http://www.plainviewtx.org/</t>
  </si>
  <si>
    <t>901 Broadway Street
 Plainview, TX 79072</t>
  </si>
  <si>
    <t>Jeffery Snyder, Assistant to City Manager</t>
  </si>
  <si>
    <t>806-296-1129</t>
  </si>
  <si>
    <t>San Angelo CVB</t>
  </si>
  <si>
    <t>Jenni Campbell, Sales &amp; Marketing Director</t>
  </si>
  <si>
    <t>800-375-1206 Voicemail #2</t>
  </si>
  <si>
    <t>325-658-1110</t>
  </si>
  <si>
    <t>http://www.sanangelo.org/</t>
  </si>
  <si>
    <t>418 West Avenue B 
 San Angelo, TX 76903</t>
  </si>
  <si>
    <t>Sweetwater Chamber of Commerce</t>
  </si>
  <si>
    <t>Cynthia, No title</t>
  </si>
  <si>
    <t>800-375-1206</t>
  </si>
  <si>
    <t>325-235-5485</t>
  </si>
  <si>
    <t>http://www.sweetwatertexas.org/</t>
  </si>
  <si>
    <t>810 East Broadway Street
Sweetwater, TX 79556</t>
  </si>
  <si>
    <t>Mary, No title</t>
  </si>
  <si>
    <t>Vernon Chamber of Commerce</t>
  </si>
  <si>
    <t>*BAD WEBSITE*</t>
  </si>
  <si>
    <t>940-552-2564</t>
  </si>
  <si>
    <t>http://www.vernontx.com/</t>
  </si>
  <si>
    <t>Whicita Falls CVB</t>
  </si>
  <si>
    <t>Lindsay Greer, Director</t>
  </si>
  <si>
    <t>940-716-5500</t>
  </si>
  <si>
    <t>http://wichitafalls.org/</t>
  </si>
  <si>
    <t>1000 5th Street
 Wichita Falls, TX 76301</t>
  </si>
  <si>
    <t>Prairies &amp; Lakes</t>
  </si>
  <si>
    <t>Addison, Town of Addison</t>
  </si>
  <si>
    <t>Carrie Rice, Marketing &amp; Communications Director</t>
  </si>
  <si>
    <t>972-450-6200 | 972-450-7032</t>
  </si>
  <si>
    <t>http://www.addisontexas.net/</t>
  </si>
  <si>
    <t>P.O. Box 9010
Addison, TX 75001</t>
  </si>
  <si>
    <t>Allen, Tourism</t>
  </si>
  <si>
    <t>Karen Cromwell, Tourism Manager</t>
  </si>
  <si>
    <t>214-509-4671 | 214-509-4671</t>
  </si>
  <si>
    <t>http://visitallentexas.com/</t>
  </si>
  <si>
    <t>301 Century Parkway
 Allen, TX 75013</t>
  </si>
  <si>
    <t>Heather Newman, CVB Specialist</t>
  </si>
  <si>
    <t>214-509-4670</t>
  </si>
  <si>
    <t>Arlington CVB</t>
  </si>
  <si>
    <t>Decima Cooper, Public Relations &amp; Communications Director</t>
  </si>
  <si>
    <t>800-433-5374</t>
  </si>
  <si>
    <t>http://www.experiencearlington.org/</t>
  </si>
  <si>
    <t>905 E. Randol Mill Rd
 Arlington, TX 76011</t>
  </si>
  <si>
    <t>Nikki Stephens, Public Relations Assistant</t>
  </si>
  <si>
    <t>Athens - City of Athens-Tourism Department</t>
  </si>
  <si>
    <t>903-677-0775</t>
  </si>
  <si>
    <t>http://www.athenstx.org/</t>
  </si>
  <si>
    <t>201 W. Corsicana Street Suite
Athens, TX 75751</t>
  </si>
  <si>
    <t>Balch Springs, Chamer of Commerce</t>
  </si>
  <si>
    <t>972-557-0988</t>
  </si>
  <si>
    <t>972-590-8867</t>
  </si>
  <si>
    <t>http://www.balchspringschamber.org/</t>
  </si>
  <si>
    <t>12400 Elam Road
Balch Springs, TX 75180</t>
  </si>
  <si>
    <t>Bellmead, Chamber of Commerce</t>
  </si>
  <si>
    <t>Vivian Nowlin, Office Manager</t>
  </si>
  <si>
    <t>254-799-1552</t>
  </si>
  <si>
    <t>254-799-9370</t>
  </si>
  <si>
    <t>http://bellmeadchamber.com/</t>
  </si>
  <si>
    <t>3400 Bellmead Drive
Waco TX 76705</t>
  </si>
  <si>
    <t>Bedford, Economic Developement/ Tourism</t>
  </si>
  <si>
    <t>Beverly Griffith, City Manager</t>
  </si>
  <si>
    <t>817-952-2125</t>
  </si>
  <si>
    <t>http://www.ci.bedford.tx.us/</t>
  </si>
  <si>
    <t>2000 Forest Ridge Drive
 Bedford, TX</t>
  </si>
  <si>
    <t>Belton, Area Chamer of Commerce</t>
  </si>
  <si>
    <t>Stephanie O'Banion, President/CEO</t>
  </si>
  <si>
    <t>254-939-3551</t>
  </si>
  <si>
    <t>254-939-1061</t>
  </si>
  <si>
    <t>http://www.beltonchamber.com/</t>
  </si>
  <si>
    <t>412 E. Central Ave 
 Belton, TX 76513</t>
  </si>
  <si>
    <t>Jennifer Weir, Member Relations &amp; Business Marketing</t>
  </si>
  <si>
    <t>Brenham/ Washington County CVB</t>
  </si>
  <si>
    <t>Megan McCoy, Communication Coordinator</t>
  </si>
  <si>
    <t>979 -836-3695 | (979) 836-3695</t>
  </si>
  <si>
    <t>979-836-2540</t>
  </si>
  <si>
    <t>http://www.brenhamtexas.com/</t>
  </si>
  <si>
    <t>314 S. Austin Street
Brenham, TX 77833</t>
  </si>
  <si>
    <t>Bryan-College Station CVB</t>
  </si>
  <si>
    <t>Holli Conley, Communications Director</t>
  </si>
  <si>
    <t>979-595-2687 | 979 -836-3695</t>
  </si>
  <si>
    <t>979-260-9800</t>
  </si>
  <si>
    <t>http://www.visitaggieland.com/</t>
  </si>
  <si>
    <t>715 University Drive East
College Station, TX 77840</t>
  </si>
  <si>
    <t>Canton Visitors Bureau</t>
  </si>
  <si>
    <t>Tam Erwin, No Title</t>
  </si>
  <si>
    <t>877-462-7457</t>
  </si>
  <si>
    <t>903-567-1872</t>
  </si>
  <si>
    <t>http://www.visitcantontx.com/</t>
  </si>
  <si>
    <t>119 N. Buffalo
 Canton, TX 75103</t>
  </si>
  <si>
    <t>Cedar Creek, Lake Area Chamber of Commerce</t>
  </si>
  <si>
    <t>Jo Ann Hanstrom, President</t>
  </si>
  <si>
    <t>903-887-3152 | 903-288-0183</t>
  </si>
  <si>
    <t>903-887-3695</t>
  </si>
  <si>
    <t>http://www.cedarcreeklakechamber.com/</t>
  </si>
  <si>
    <t>604 S. 3rd Street, Suite E
 Mabank, TX 75147</t>
  </si>
  <si>
    <t>Dorene Watts, Office Manager</t>
  </si>
  <si>
    <t>Cleburne, Chamber of Commerce</t>
  </si>
  <si>
    <t>Cathy Marchel, Chamber President</t>
  </si>
  <si>
    <t>817-645-2455</t>
  </si>
  <si>
    <t>817- 641-3069</t>
  </si>
  <si>
    <t>http://www.cleburnechamber.com/default.php</t>
  </si>
  <si>
    <t/>
  </si>
  <si>
    <t>Kim Wiley-Executive Vice President</t>
  </si>
  <si>
    <t>Clifton, Chamber of Commerce</t>
  </si>
  <si>
    <t>Paige A. Key, Executive Vice President</t>
  </si>
  <si>
    <t>254-675-3720</t>
  </si>
  <si>
    <t>http://www.visitclifton.org/default.aspx</t>
  </si>
  <si>
    <t>115 North Avenue D
Clifton, TX 76634</t>
  </si>
  <si>
    <t>Brenda Sergeant, Office Manager</t>
  </si>
  <si>
    <t>College Station (SEE Bryan)</t>
  </si>
  <si>
    <t>Copperas Cover, Chamber of Commerce</t>
  </si>
  <si>
    <t>Betty Price, President</t>
  </si>
  <si>
    <t>254-547-7571</t>
  </si>
  <si>
    <t>254-547-5015</t>
  </si>
  <si>
    <t>http://www.copperascove.com/home/</t>
  </si>
  <si>
    <t>204 E. Robertson Avenue
Copperas Cove, TX 76522</t>
  </si>
  <si>
    <t>Corsicana Visitor Center</t>
  </si>
  <si>
    <t>903-654-4850</t>
  </si>
  <si>
    <t>http://www.visitcorsicana.com/index.html</t>
  </si>
  <si>
    <t>Dallas CVB</t>
  </si>
  <si>
    <t>214-571-1000</t>
  </si>
  <si>
    <t>http://www.dallascvb.com/</t>
  </si>
  <si>
    <t>Decatur, Chamber of Commerce</t>
  </si>
  <si>
    <t>Misty Hudson, Executive Director</t>
  </si>
  <si>
    <t>940-627-3107</t>
  </si>
  <si>
    <t>940-627-3771</t>
  </si>
  <si>
    <t>http://www.decaturtx.com/index.html</t>
  </si>
  <si>
    <t>308 West Main 
Decatur, TX 76234</t>
  </si>
  <si>
    <t>PO Box 474 
Decatur, Texas 76234</t>
  </si>
  <si>
    <t>Darla French, Marketing Manager</t>
  </si>
  <si>
    <t>Denison, Chamber of Commerce/CVB</t>
  </si>
  <si>
    <t>Anna McKinney, President</t>
  </si>
  <si>
    <t>903-465-1551</t>
  </si>
  <si>
    <t>903-465-8443</t>
  </si>
  <si>
    <t>http://www.denisontexas.us/</t>
  </si>
  <si>
    <t>313 W. Woodard
Denison, TX 75020-0325</t>
  </si>
  <si>
    <t>Crystal Betzer-McKee, Office Manager</t>
  </si>
  <si>
    <t>Denton CVB</t>
  </si>
  <si>
    <t>Veronica Maldonado, Communications Manager</t>
  </si>
  <si>
    <t>888-381-1818</t>
  </si>
  <si>
    <t>http://www.discoverdenton.com/</t>
  </si>
  <si>
    <t>414 West Parkway Street
Denton, TX 76201</t>
  </si>
  <si>
    <t>Kim Phillips, Vice President</t>
  </si>
  <si>
    <t>DeSoto Chamber of Commerce</t>
  </si>
  <si>
    <t>972-224-3565</t>
  </si>
  <si>
    <t>http://www.visitdesototexas.com/</t>
  </si>
  <si>
    <t>2010 N Hampton Rd, Suite 200
Desoto, TX 75115</t>
  </si>
  <si>
    <t>Ducanville CVB</t>
  </si>
  <si>
    <t>972-780-5090</t>
  </si>
  <si>
    <t>http://www.duncanville.com/</t>
  </si>
  <si>
    <t>Ennis CVB</t>
  </si>
  <si>
    <t>888-366-4748</t>
  </si>
  <si>
    <t>972-875-1018</t>
  </si>
  <si>
    <t>http://www.visitennis.org/</t>
  </si>
  <si>
    <t>002 E Ennis Ave
Ennis, TX 75119</t>
  </si>
  <si>
    <t>Box 1237
Ennis, TX 75120</t>
  </si>
  <si>
    <t>Farmers Branch CVB</t>
  </si>
  <si>
    <t>Anne Stokes, National Sports &amp; Sales Manager</t>
  </si>
  <si>
    <t>972-247-3131</t>
  </si>
  <si>
    <t>http://visitfarmersbranch.com/Home.aspx</t>
  </si>
  <si>
    <t>13000 William Dodson Parkway
Farmers Branch, TX 75234</t>
  </si>
  <si>
    <t>John Land, Economic &amp; Tourism Director</t>
  </si>
  <si>
    <t>Forthworth CVB</t>
  </si>
  <si>
    <t>Cissy Nixon, Marketing Communications Coordinator</t>
  </si>
  <si>
    <t>817-698-7844| 800-433-5747</t>
  </si>
  <si>
    <t>http://www.fortworth.com/</t>
  </si>
  <si>
    <t>111 West 4th Street Suite 200
Fort Worth, TX 76102</t>
  </si>
  <si>
    <t>Forest Hill CVB</t>
  </si>
  <si>
    <t>817-291-5972</t>
  </si>
  <si>
    <t>http://www.foresthilltx.org/index.htm</t>
  </si>
  <si>
    <t>3219 California
 Parkway Forest Hill, TX 76119</t>
  </si>
  <si>
    <t>Frisco CVB</t>
  </si>
  <si>
    <t>Marla Roe, Executive Director</t>
  </si>
  <si>
    <t>972-292-5252| 972-963-9226</t>
  </si>
  <si>
    <t>972-292-5251</t>
  </si>
  <si>
    <t>http://www.visitfrisco.com/</t>
  </si>
  <si>
    <t>7601 Gaylord Pkwy 
Frisco,TX 75034</t>
  </si>
  <si>
    <t>Denise Stokes, PR Communications Manager</t>
  </si>
  <si>
    <t>972-292-5256</t>
  </si>
  <si>
    <t>Gainesville, Area Chamber of Commerce</t>
  </si>
  <si>
    <t>Kent Sharp, Executive Director</t>
  </si>
  <si>
    <t>940-665-5241 | 940-665-2831</t>
  </si>
  <si>
    <t>940-665-2833</t>
  </si>
  <si>
    <t>http://gogainesville.net/</t>
  </si>
  <si>
    <t>Diane Landin, Assistant</t>
  </si>
  <si>
    <t>Garland, City of Garland</t>
  </si>
  <si>
    <t>972-205-2749</t>
  </si>
  <si>
    <t>http://www.visitgarlandtx.com/</t>
  </si>
  <si>
    <t>211 N. Fifth Street
 Garland, TX 75040</t>
  </si>
  <si>
    <t>Glen Rose CVB</t>
  </si>
  <si>
    <t>254-897-3081</t>
  </si>
  <si>
    <t>http://www.glenrosetexas.net/index.html</t>
  </si>
  <si>
    <t>1505 NE Big Bend Trail
Glen Rose, TX 76043</t>
  </si>
  <si>
    <t>PO Box 2037
Glen Rose, TX 76043</t>
  </si>
  <si>
    <t>Gonzales CVB</t>
  </si>
  <si>
    <t>830-672-6532</t>
  </si>
  <si>
    <t>http://www.gonzalestexas.com/</t>
  </si>
  <si>
    <t>Graham CVB</t>
  </si>
  <si>
    <t>940-549-0401</t>
  </si>
  <si>
    <t>http://www.visitgrahamtexas.com/</t>
  </si>
  <si>
    <t>458 Oak Street
 Graham, TX</t>
  </si>
  <si>
    <t>Granbury CVB</t>
  </si>
  <si>
    <t>Mitchell George, Communications and Marketing Director</t>
  </si>
  <si>
    <t>817-578-1114 | 800-950-2212</t>
  </si>
  <si>
    <t>682-936-1204</t>
  </si>
  <si>
    <t>http://www.granburytx.com/</t>
  </si>
  <si>
    <t>116 W. Bridge Street
 Granbury, TX 76048</t>
  </si>
  <si>
    <t>Grand Prarie CVB</t>
  </si>
  <si>
    <t>NO NAME</t>
  </si>
  <si>
    <t>972-237-8140 | 972-263-9588</t>
  </si>
  <si>
    <t>http://www.gptexas.com/</t>
  </si>
  <si>
    <t>317 College Street
 Grand Prairie, Texas 75050</t>
  </si>
  <si>
    <t>PO Box 534045
Grand Prairie, Texas 75050</t>
  </si>
  <si>
    <t>Grapevine CVB</t>
  </si>
  <si>
    <t>817-410-3185</t>
  </si>
  <si>
    <t>817-410-3038</t>
  </si>
  <si>
    <t>http://www.grapevinetexasusa.com/</t>
  </si>
  <si>
    <t>636 S Main Street
 Grapevine, TX 76051</t>
  </si>
  <si>
    <t>Greenville, Chamber of Commere/CVB</t>
  </si>
  <si>
    <t>Susan Spponemore, Communications Director</t>
  </si>
  <si>
    <t>903-455-1510 ext.106 | 903-455-1510</t>
  </si>
  <si>
    <t>903-455-1736</t>
  </si>
  <si>
    <t>http://www.greenville-chamber.org/</t>
  </si>
  <si>
    <t>2713 Stonewall Street
Greenville, TX 75403-1055</t>
  </si>
  <si>
    <t>PO Box 1055
 Greenville, TX 75403-1055</t>
  </si>
  <si>
    <t>Hamilton, Chamber of Commerce/CVB</t>
  </si>
  <si>
    <t>Jane Crouch, Executive Director</t>
  </si>
  <si>
    <t>254-386-3216</t>
  </si>
  <si>
    <t>254-386-3563</t>
  </si>
  <si>
    <t>http://www.hamiltontexas.com/</t>
  </si>
  <si>
    <t>204 E. Main
Hamilton, TX 76531</t>
  </si>
  <si>
    <t>Hillsboro, Chamber of Commerce/CVB</t>
  </si>
  <si>
    <t>Greg Solomon, President</t>
  </si>
  <si>
    <t>254-582-2481</t>
  </si>
  <si>
    <t>254-582-0465</t>
  </si>
  <si>
    <t>http://www.hillsborochamber.org/</t>
  </si>
  <si>
    <t>115 N Covington
Hillsboro, TX 76645</t>
  </si>
  <si>
    <t>PO Box 358
Hillsboro, TX 76645</t>
  </si>
  <si>
    <t>Stephanie Wyatt, Executive Assistant</t>
  </si>
  <si>
    <t>Historic Red River Country, Chamber of Commerce</t>
  </si>
  <si>
    <t>Larry Algaier, Preseident</t>
  </si>
  <si>
    <t>903-427-2645</t>
  </si>
  <si>
    <t>903-427-5454</t>
  </si>
  <si>
    <t>http://www.red-river.net/</t>
  </si>
  <si>
    <t>101 N. Locust Street
 Clarksville, TX 75426</t>
  </si>
  <si>
    <t>Chrissy Witmer, 1st Vice President</t>
  </si>
  <si>
    <t>Hurst Confernce Center</t>
  </si>
  <si>
    <t>Charlton Northington, Executive Director</t>
  </si>
  <si>
    <t>817-581-0044</t>
  </si>
  <si>
    <t>817-581-0033</t>
  </si>
  <si>
    <t>http://www.hurstcc.com/</t>
  </si>
  <si>
    <t>1601 Campus Drive
Hurst, TX 76054</t>
  </si>
  <si>
    <t>Irving CVB</t>
  </si>
  <si>
    <t>Diana Pfaff, Communications Director</t>
  </si>
  <si>
    <t>800-247-8464</t>
  </si>
  <si>
    <t>972-401-7229</t>
  </si>
  <si>
    <t>http://www.irvingtexas.com/</t>
  </si>
  <si>
    <t>500 West Las Colinas Boulevard
Irving, TX 75039</t>
  </si>
  <si>
    <t>Maura Gast, Executive Director</t>
  </si>
  <si>
    <t>Killeen CVB</t>
  </si>
  <si>
    <t>254-501-3888</t>
  </si>
  <si>
    <t>http://www.visitkilleen.com/</t>
  </si>
  <si>
    <t>3601 South W.S. Young Drive
Killeen, TX 76542</t>
  </si>
  <si>
    <t>Lewisville CVB</t>
  </si>
  <si>
    <t>James Kunke, Department Director</t>
  </si>
  <si>
    <t>972.219.3726 | 800-657-9571</t>
  </si>
  <si>
    <t>972-219-3719</t>
  </si>
  <si>
    <t>http://visitlewisville.com/index.aspx?page=963</t>
  </si>
  <si>
    <t>100 N. Charles (inside the MCL Grand)
Lewisville, TX 75057</t>
  </si>
  <si>
    <t>P.O. Box 299002
Lewisville TX 75029</t>
  </si>
  <si>
    <t>Daren Watkinds, Marketing and Events Coordinator</t>
  </si>
  <si>
    <t>972-219-3710</t>
  </si>
  <si>
    <t>Mansfield, City of Mansfield</t>
  </si>
  <si>
    <t>Theresa, No Title</t>
  </si>
  <si>
    <t>817-804-5785</t>
  </si>
  <si>
    <t>http://mansfieldsgotgame.com/</t>
  </si>
  <si>
    <t>114 N. Main Street
Mansfield, TX 76063</t>
  </si>
  <si>
    <t>Mckinney CVB</t>
  </si>
  <si>
    <t>Dee-Dee Guerra, Executive Director</t>
  </si>
  <si>
    <t>214-544-1407 ext. 8001 | 888-649-8499</t>
  </si>
  <si>
    <t>Beth Shumate, Communications/Marketing Manager</t>
  </si>
  <si>
    <t>214-544-1407 ext. 8003</t>
  </si>
  <si>
    <t>http://www.visitmckinney.com/</t>
  </si>
  <si>
    <t>200 W. Virginia
McKinney, TX 75069</t>
  </si>
  <si>
    <t>Mesquite CVB</t>
  </si>
  <si>
    <t>Judy Skowron, CVB Director</t>
  </si>
  <si>
    <t>800-541-2355</t>
  </si>
  <si>
    <t>214-926-9927 | 972-204-4928</t>
  </si>
  <si>
    <t>http://www.realtexasflavor.com/index.php</t>
  </si>
  <si>
    <t>711 North Galloway Avenue
Mesquite, TX 75149</t>
  </si>
  <si>
    <t>Mineral Wells, Chamber of Commerce</t>
  </si>
  <si>
    <t>Beth Henary Watson, Executive Director</t>
  </si>
  <si>
    <t>940-325-2557</t>
  </si>
  <si>
    <t>940-328-0850</t>
  </si>
  <si>
    <t>http://www.mineralwellstx.com/</t>
  </si>
  <si>
    <t>511 E. Hubbard Street
Mineral Wells, TX 76067</t>
  </si>
  <si>
    <t>Palestine CVB</t>
  </si>
  <si>
    <t>No Name</t>
  </si>
  <si>
    <t>903-723-3014</t>
  </si>
  <si>
    <t>http://www.visitpalestine.com/index.php</t>
  </si>
  <si>
    <t>825 W Spring Street
Palestine, TX 75801</t>
  </si>
  <si>
    <t>Paris, Lamar County Chamber of Commerce</t>
  </si>
  <si>
    <t>903-784-2501</t>
  </si>
  <si>
    <t>903-784-2503</t>
  </si>
  <si>
    <t>http://www.paristexas.com/</t>
  </si>
  <si>
    <t>8 West Plaza
Paris, Texas 75460</t>
  </si>
  <si>
    <t>Plano, CVB</t>
  </si>
  <si>
    <t>Mark Thompson. Executive Director</t>
  </si>
  <si>
    <t>972-941-5844 | 972-941-5843</t>
  </si>
  <si>
    <t>972-424-0002</t>
  </si>
  <si>
    <t>http://www.visitplano.com/</t>
  </si>
  <si>
    <t>2000 E. Spring Creek Pkwy
 Plano, TX 75074</t>
  </si>
  <si>
    <t>Red Oak, Tourism Department</t>
  </si>
  <si>
    <t>Todd Fuller, City Manager</t>
  </si>
  <si>
    <t>972-617-6831 | 469-218-1202</t>
  </si>
  <si>
    <t>469-218-1249</t>
  </si>
  <si>
    <t>http://www.redoaktx.org/</t>
  </si>
  <si>
    <t>200 Lakeview Pkwy 
Red Oak, TX 75154</t>
  </si>
  <si>
    <t>PO Box 393
Red Oak, TX 75154</t>
  </si>
  <si>
    <t>Caryn Stevens, Executive Assistant</t>
  </si>
  <si>
    <t>Richardson CVB</t>
  </si>
  <si>
    <t>Geoff Wright, Director</t>
  </si>
  <si>
    <t>972-744-4035 | 972-978-9364</t>
  </si>
  <si>
    <t>972-744-5834</t>
  </si>
  <si>
    <t>http://www.richardsontexas.org/</t>
  </si>
  <si>
    <t>City Hall - Suite 105
411 West Arapaho Road
Richardson, TX 75080-4551</t>
  </si>
  <si>
    <t>Richardson Convention &amp; Visitors Bureau
 411 West Arapaho Road, Suite 105
 Richardson, TX 75080-4551</t>
  </si>
  <si>
    <t>Richland Hills, City of Richland Hills</t>
  </si>
  <si>
    <t>Curtis Hawk, City Manager</t>
  </si>
  <si>
    <t>817-616-3800</t>
  </si>
  <si>
    <t>817-616-3808</t>
  </si>
  <si>
    <t>http://www.richlandhills.com/</t>
  </si>
  <si>
    <t>3200 Diana Dr.
Richland Hills, TX  76118</t>
  </si>
  <si>
    <t>Eric Strong, Assistant City Manager</t>
  </si>
  <si>
    <t>Roanoke, City of Roanoke</t>
  </si>
  <si>
    <t>Scott Campbell. City Manger</t>
  </si>
  <si>
    <t>817-491-2411</t>
  </si>
  <si>
    <t>817-491-2242</t>
  </si>
  <si>
    <t>http://www.roanoketexas.com/</t>
  </si>
  <si>
    <t>108 S. Oak Street
Roanoke, TX 76262</t>
  </si>
  <si>
    <t>Rockwall, County Chamber of Commerce</t>
  </si>
  <si>
    <t>Dana Macalik, President</t>
  </si>
  <si>
    <t>972-771-5733</t>
  </si>
  <si>
    <t>http://www.rockwallchamber.org/</t>
  </si>
  <si>
    <t>697 E. I-30
Rockwall, TX 75087</t>
  </si>
  <si>
    <t>Palar Kerr, Events/Public Relations Manager</t>
  </si>
  <si>
    <t>Salado, Village of Salado</t>
  </si>
  <si>
    <t>Gerneral Chamber Info</t>
  </si>
  <si>
    <t>254-947-8634</t>
  </si>
  <si>
    <t>http://www.salado.com/</t>
  </si>
  <si>
    <t>831 No. Main Street
 P.O. Box 219
   Salado, TX 76571</t>
  </si>
  <si>
    <t>Seguin CVB</t>
  </si>
  <si>
    <t>Jillan Boldway, Director</t>
  </si>
  <si>
    <t>800-580-7322</t>
  </si>
  <si>
    <t>http://www.visitseguin.com/</t>
  </si>
  <si>
    <t>116 N. Camp Street
Seguin, TX 78155</t>
  </si>
  <si>
    <t>Sherman CVB</t>
  </si>
  <si>
    <t>903-957-0310</t>
  </si>
  <si>
    <t>http://www.shermantx.org/</t>
  </si>
  <si>
    <t>118 W Lamar Street
Sherman, TX 75090</t>
  </si>
  <si>
    <t>Southlake, City of Southlake</t>
  </si>
  <si>
    <t>817-748-8652</t>
  </si>
  <si>
    <t>Stephenville, Chamber of Commerce</t>
  </si>
  <si>
    <t>July Danley, President/CEO</t>
  </si>
  <si>
    <t>254-965-5313</t>
  </si>
  <si>
    <t>254-965-3814</t>
  </si>
  <si>
    <t>http://www.stephenvilletexas.org/</t>
  </si>
  <si>
    <t>187 W Washington 
P.O. Box 306 
Stephenville, TX 76401</t>
  </si>
  <si>
    <t>Jenna Richardson, Marketing &amp; Events Assistant</t>
  </si>
  <si>
    <t>Temple, Office of Tourism</t>
  </si>
  <si>
    <t>Nancy Glover, CVB Manager</t>
  </si>
  <si>
    <t>254-298-5379 | 254-298-5413</t>
  </si>
  <si>
    <t>http://www.ci.temple.tx.us/</t>
  </si>
  <si>
    <t>2 North Main Street
Temple, TX 76501</t>
  </si>
  <si>
    <t>Ashley Lunde, Sales &amp; Marketing Specialist</t>
  </si>
  <si>
    <t>254-298-5378</t>
  </si>
  <si>
    <t>Terrell, Chamber of Commerce</t>
  </si>
  <si>
    <t>Danny Booth, President</t>
  </si>
  <si>
    <t>972-563-5703</t>
  </si>
  <si>
    <t>972-563-5703</t>
  </si>
  <si>
    <t>http://www.terrelltexas.com/</t>
  </si>
  <si>
    <t>1314 W. Moore Avenue 
Terrell, TX 75160</t>
  </si>
  <si>
    <t>Carlton Tidwell, Vice President</t>
  </si>
  <si>
    <t>The Colony CVB</t>
  </si>
  <si>
    <t>877-264-4386</t>
  </si>
  <si>
    <t>http://www.tacvb.org/www.visitthecolonytx.com</t>
  </si>
  <si>
    <t>Waco CVB</t>
  </si>
  <si>
    <t>Elizabeth A. Taylor, Director</t>
  </si>
  <si>
    <t>800-321-9226</t>
  </si>
  <si>
    <t>http://www.wacoheartoftexas.com/</t>
  </si>
  <si>
    <t>100 Washington Avenue
Waco, TX 76701</t>
  </si>
  <si>
    <t>Lori Kasparian, Marketing &amp; Communications Director</t>
  </si>
  <si>
    <t>254-750-5804</t>
  </si>
  <si>
    <t>Washington County, ( SEE Brenham)</t>
  </si>
  <si>
    <t>Waxahachie CVB</t>
  </si>
  <si>
    <t>Debra Wakeland, President</t>
  </si>
  <si>
    <t>972-937-2390</t>
  </si>
  <si>
    <t>972-938-9827</t>
  </si>
  <si>
    <t>http://www.waxahachiechamber.com/</t>
  </si>
  <si>
    <t>102 YMCA Drive 
Waxahachie,TX 75165</t>
  </si>
  <si>
    <t>Weatherford, Chamber of Commerece/CVB</t>
  </si>
  <si>
    <t>WRONG WEBSITE, POSSIBLY?</t>
  </si>
  <si>
    <t>817-596-3801</t>
  </si>
  <si>
    <t>http://www.caymanchamber.ky/cayshop/</t>
  </si>
  <si>
    <t>Piney Woods</t>
  </si>
  <si>
    <t>Center CVB</t>
  </si>
  <si>
    <t>Chad Nehring, Executive Director</t>
  </si>
  <si>
    <t>936-598-294 | 936-598-4466</t>
  </si>
  <si>
    <t>http://www.centertexas.org/</t>
  </si>
  <si>
    <t>617 Tenaha Street
Center, TX 75935-3552</t>
  </si>
  <si>
    <t>Cleveland, CVB</t>
  </si>
  <si>
    <t>Dion Miller, City Manager</t>
  </si>
  <si>
    <t>281-592-2667</t>
  </si>
  <si>
    <t>281-592-6624</t>
  </si>
  <si>
    <t>http://www.clevelandtexas.com/</t>
  </si>
  <si>
    <t>907 E. Houston Street
  Cleveland, TX  77327</t>
  </si>
  <si>
    <t>Kelly McDonalad, City Secretaty</t>
  </si>
  <si>
    <t>Conroe CVB</t>
  </si>
  <si>
    <t>Harold Hutcheson, CVB Manager</t>
  </si>
  <si>
    <t>936-522-3501</t>
  </si>
  <si>
    <t>936-756-6752</t>
  </si>
  <si>
    <t>http://www.conroecvb.net/index.cfm</t>
  </si>
  <si>
    <t>505 West Davis Street
Conroe, TX 77301</t>
  </si>
  <si>
    <t>Jessica Pachal, Tourism Coordinator- Communications</t>
  </si>
  <si>
    <t>936-522-3502</t>
  </si>
  <si>
    <t>East Montgomery County, County Improvement District</t>
  </si>
  <si>
    <t>Frank McCrady, President</t>
  </si>
  <si>
    <t>281-354-4419</t>
  </si>
  <si>
    <t>281-354-4529</t>
  </si>
  <si>
    <t>http://www.emctx.com/index.php</t>
  </si>
  <si>
    <t>21575 U.S. Hwy 59 North, Suite 200
New Caney, TX 7735</t>
  </si>
  <si>
    <t>Henderson, Chamber of Commerce</t>
  </si>
  <si>
    <t>Suzanne Cross, City of Henderson Dept of Tourism</t>
  </si>
  <si>
    <t>866-650-5529 ext 224</t>
  </si>
  <si>
    <t>http://visithendersontx.com/</t>
  </si>
  <si>
    <t>1005 SH 64 West.
Henderson TX 75654</t>
  </si>
  <si>
    <t>Huntsville CVB</t>
  </si>
  <si>
    <t>800-289-0389</t>
  </si>
  <si>
    <t>936-291-5936</t>
  </si>
  <si>
    <t>http://www.huntsvilletexas.com/</t>
  </si>
  <si>
    <t>7600 HWY 75 S
Huntsville, TX 77340</t>
  </si>
  <si>
    <t>Jerfferson CVB</t>
  </si>
  <si>
    <t>903-665-3733</t>
  </si>
  <si>
    <t>http://www.visitjeffersontexas.com/</t>
  </si>
  <si>
    <t>305 E. Austin Street
Jefferson, TX 75657       </t>
  </si>
  <si>
    <t>Kilgore, Chamber of Commerce</t>
  </si>
  <si>
    <t>Vic Price, Chairman</t>
  </si>
  <si>
    <t>903-984-2678  | 903-984-5022</t>
  </si>
  <si>
    <t>903-984-4975</t>
  </si>
  <si>
    <t>http://www.kilgorechamber.com/</t>
  </si>
  <si>
    <t>813 North Kilgore Street
Kilgore, TX 75662</t>
  </si>
  <si>
    <t>Lake Conroe (SEE Conroe)</t>
  </si>
  <si>
    <t>Longview CVB</t>
  </si>
  <si>
    <t>Paul Anderson, Sr. Vice President/ Communications Director</t>
  </si>
  <si>
    <t>use this link for email - http://www.visitlongviewtexas.com/EmailUs.asp?p1=ContactUs&amp;p2=2023</t>
  </si>
  <si>
    <t>903-237-4041 | 903-753-3281</t>
  </si>
  <si>
    <t>903-237-4049</t>
  </si>
  <si>
    <t>http://www.visitlongviewtexas.com/</t>
  </si>
  <si>
    <t>410 N. Center Street
Longview, TX 75601</t>
  </si>
  <si>
    <t>Lufkin CVB</t>
  </si>
  <si>
    <t>Tara Watson, Executive Director</t>
  </si>
  <si>
    <t>936-633-0349 | 800-409-5659</t>
  </si>
  <si>
    <t>936-634-8726</t>
  </si>
  <si>
    <t>http://www.visitlufkin.com/</t>
  </si>
  <si>
    <t>1615 S. Chestnut 
Lufkin, TX USA 75901</t>
  </si>
  <si>
    <t>Marshall CVB</t>
  </si>
  <si>
    <t>Ed Michel, Executive Director</t>
  </si>
  <si>
    <t>903-702-7777 | 903- 935-7868</t>
  </si>
  <si>
    <t>903-702-7780</t>
  </si>
  <si>
    <t>http://www.visitmarshalltexas.org/</t>
  </si>
  <si>
    <t>301 N. Washington Avenue
 Marshall, TX  75670</t>
  </si>
  <si>
    <t>Mount Pleasant, Chamber of Commerce</t>
  </si>
  <si>
    <t>Faustine Curry, Executive Director/CEO</t>
  </si>
  <si>
    <t>903-572-8567</t>
  </si>
  <si>
    <t>903-572-0613</t>
  </si>
  <si>
    <t>http://www.mtpleasanttx.com/</t>
  </si>
  <si>
    <t>1604 N. Jefferson
Mt. Pleasant, TX 75455</t>
  </si>
  <si>
    <t>Mount Pleasant</t>
  </si>
  <si>
    <t>Mike Ahrens, City Manager</t>
  </si>
  <si>
    <t>903-575-4000</t>
  </si>
  <si>
    <t>903-577-1828</t>
  </si>
  <si>
    <t>http://mpcity.net/</t>
  </si>
  <si>
    <t>501 N. Madison 
Mount Pleasant, TX 75455-3650</t>
  </si>
  <si>
    <t>Nacogdoches CVB</t>
  </si>
  <si>
    <t>Mellissa Sanford, Executive Director</t>
  </si>
  <si>
    <t>Melissa@visitnacogdoches.org</t>
  </si>
  <si>
    <t>888-653-3788</t>
  </si>
  <si>
    <t>http://www.visitnacogdoches.org/</t>
  </si>
  <si>
    <t>200 East Main
Nacogdoches, Texas 75961</t>
  </si>
  <si>
    <t>New Boston, Chamber of Commerce</t>
  </si>
  <si>
    <t>Kelly Branson, President</t>
  </si>
  <si>
    <t>chamber@newbostontx.org</t>
  </si>
  <si>
    <t>903-628-2581</t>
  </si>
  <si>
    <t>903-628-6340</t>
  </si>
  <si>
    <t>http://www.newbostontx.org/</t>
  </si>
  <si>
    <t>100 North Center
New Boston, TX 75570</t>
  </si>
  <si>
    <t>Spring CVB</t>
  </si>
  <si>
    <t>281-288-8177</t>
  </si>
  <si>
    <t>281-288-7117</t>
  </si>
  <si>
    <t>http://www.shopspringtexas.com/</t>
  </si>
  <si>
    <t>606 Spring Cypress
Spring, Texas 77373</t>
  </si>
  <si>
    <t>P. O. Box 1952
Spring, Texas 77383</t>
  </si>
  <si>
    <t>Shenandoah CVB</t>
  </si>
  <si>
    <t>800-207-9463</t>
  </si>
  <si>
    <t>281-367-2225</t>
  </si>
  <si>
    <t>http://www.shenandoahtxcvb.com/</t>
  </si>
  <si>
    <t>I-45 North
Shenandoah, Texas 77381</t>
  </si>
  <si>
    <t>Texarkana, Chamber of Commerce</t>
  </si>
  <si>
    <t>Molly Teague, Administrative Director</t>
  </si>
  <si>
    <t>903-792-7191</t>
  </si>
  <si>
    <t>903-793-4304</t>
  </si>
  <si>
    <t>http://www.texarkana.org/</t>
  </si>
  <si>
    <t>819 N. State Line Avenue
Texarkana, TX 75501</t>
  </si>
  <si>
    <t>Texarkana CVB</t>
  </si>
  <si>
    <t>870-333-0941</t>
  </si>
  <si>
    <t>http://www.texarkanacvb.com/</t>
  </si>
  <si>
    <t>4803 Jefferson Ave # 75
                                Texarkana AR 71854</t>
  </si>
  <si>
    <t>The Woodlands CVB</t>
  </si>
  <si>
    <t>Nick Wolda, President</t>
  </si>
  <si>
    <t>281-363-2447</t>
  </si>
  <si>
    <t>281-210-3499</t>
  </si>
  <si>
    <t>http://www.thewoodlandscvb.com/pages/Home/tabid/57/Default.aspx</t>
  </si>
  <si>
    <t>2801 Technology Forest Blvd.
  The Woodlands, TX
  77381</t>
  </si>
  <si>
    <t>Casy Snyder, General Manager</t>
  </si>
  <si>
    <t>Tyler CVB</t>
  </si>
  <si>
    <t>Shari Rickman, General Manager</t>
  </si>
  <si>
    <t>http://www.visittyler.com/contactemailform.php?recipient=vpconventions</t>
  </si>
  <si>
    <t>903-592-6979 | 800-235-5712</t>
  </si>
  <si>
    <t>903-592-1268</t>
  </si>
  <si>
    <t>http://www.visittyler.com/</t>
  </si>
  <si>
    <t>315 N Broadway Ave.
Tyler, TX 75702</t>
  </si>
  <si>
    <t>Kim Morris, Marketing/Communication</t>
  </si>
  <si>
    <t>http://www.visittyler.com/contactemailform.php?recipient=kmorris</t>
  </si>
  <si>
    <t>903-592-1661 x229</t>
  </si>
  <si>
    <t>Gulf Coast</t>
  </si>
  <si>
    <t>Alvin CVB</t>
  </si>
  <si>
    <t>Julie Siggers, Director</t>
  </si>
  <si>
    <t>281-585-3359 | 800-331-4063</t>
  </si>
  <si>
    <t>281-756-8688</t>
  </si>
  <si>
    <t>http://www.alvintexas.org/</t>
  </si>
  <si>
    <t>200 Depot Centre Blvd
Alvin, Texas 77511</t>
  </si>
  <si>
    <t>Angelton, Chamber of Commerce</t>
  </si>
  <si>
    <t>Jeff Bilyeu, Chair</t>
  </si>
  <si>
    <t>979-849-6443</t>
  </si>
  <si>
    <t>979.849.4520</t>
  </si>
  <si>
    <t>http://www.angletonchamber.org/</t>
  </si>
  <si>
    <t>445 East Mulberry
Angleton, TX  77515</t>
  </si>
  <si>
    <t>Aransas Pass, Chamber of Commerce</t>
  </si>
  <si>
    <t>361-758-2750</t>
  </si>
  <si>
    <t>361-758-8320</t>
  </si>
  <si>
    <t>http://www.aransaspass.org/</t>
  </si>
  <si>
    <t>130 W. Goodnight
Aransas Pass, TX 78336</t>
  </si>
  <si>
    <t>Baytown CVB</t>
  </si>
  <si>
    <t>281-420-5343</t>
  </si>
  <si>
    <t>http://www.baytown.org/</t>
  </si>
  <si>
    <t>2401 Market St.
Baytown, TX 77522</t>
  </si>
  <si>
    <t>P.O. Box 424
2401 Market Street
Baytown, TX 77522</t>
  </si>
  <si>
    <t>Beaumont CVB</t>
  </si>
  <si>
    <t>Dean Conwell, Executive Director</t>
  </si>
  <si>
    <t>800-392-4401</t>
  </si>
  <si>
    <t>409-880-3750</t>
  </si>
  <si>
    <t>http://www.beaumontcvb.com/</t>
  </si>
  <si>
    <t>505 Willow Street
Beaumont, Texas 77701</t>
  </si>
  <si>
    <t>PO Box 3827
 Beaumont, Texas 77704</t>
  </si>
  <si>
    <t>Ashley White, Digital Communications Manager</t>
  </si>
  <si>
    <t>Bee  County, Chamber of Commerce</t>
  </si>
  <si>
    <t>Trish Martain, President</t>
  </si>
  <si>
    <t>361-358-3267</t>
  </si>
  <si>
    <t>361-358-3966</t>
  </si>
  <si>
    <t>http://www.beecountychamber.org/</t>
  </si>
  <si>
    <t>1705 N. St. Mary's Street               
    Beeville, TX 78102</t>
  </si>
  <si>
    <t>Brazosport CVC</t>
  </si>
  <si>
    <t>Edith Fischer, No Title</t>
  </si>
  <si>
    <t>888-477-2505</t>
  </si>
  <si>
    <t>979-285-2505</t>
  </si>
  <si>
    <t>http://www.tourtexas.com/brazosport/</t>
  </si>
  <si>
    <t>300 Abner Jackson Parkway
Lake Jackson, TX 77566</t>
  </si>
  <si>
    <t>Brownsville CVB</t>
  </si>
  <si>
    <t>Mariano Ayala, President/CEO</t>
  </si>
  <si>
    <t>800-626-2639</t>
  </si>
  <si>
    <t>956-546-3972</t>
  </si>
  <si>
    <t>http://brownsville.org/</t>
  </si>
  <si>
    <t>650 Ruben M. Torres
Brownsville, TX 78520</t>
  </si>
  <si>
    <t>Miguel Collis, Communication Director</t>
  </si>
  <si>
    <t>956-546-3971</t>
  </si>
  <si>
    <t>Clute CVB</t>
  </si>
  <si>
    <t>979-265-2508</t>
  </si>
  <si>
    <t>http://www.goclute.com/</t>
  </si>
  <si>
    <t>218 Hwy 332
Clute, TX 77531</t>
  </si>
  <si>
    <t>Corpus Christi, CVB</t>
  </si>
  <si>
    <t>800-678-6232</t>
  </si>
  <si>
    <t>361-887-9023</t>
  </si>
  <si>
    <t>visitcorpuschristitx.org</t>
  </si>
  <si>
    <t>101 N. Shoreline Blvd., Ste. 430
            Corpus Christi, TX 78401</t>
  </si>
  <si>
    <t>Fort Bend County CVB</t>
  </si>
  <si>
    <t>281-491-0800</t>
  </si>
  <si>
    <t>http://www.fortbendchamber.org/</t>
  </si>
  <si>
    <t>Galveston Island CVB</t>
  </si>
  <si>
    <t>866-505-4456</t>
  </si>
  <si>
    <t>http://www.galvestontourism.com/</t>
  </si>
  <si>
    <t>Harlingen CVB</t>
  </si>
  <si>
    <t>Eduardo Figueroa, Executive Director</t>
  </si>
  <si>
    <t>800-531-7346</t>
  </si>
  <si>
    <t>http://www.visitharlingentexas.com/</t>
  </si>
  <si>
    <t>311 E. Tyler St.
Harlingen, TX 78550</t>
  </si>
  <si>
    <t>Houston CVB</t>
  </si>
  <si>
    <t>Holly Clapham-Rosenow, Vice President of Marketing</t>
  </si>
  <si>
    <t>713-437-5208</t>
  </si>
  <si>
    <t>800-446-8786</t>
  </si>
  <si>
    <t>http://www.visithoustontexas.com/</t>
  </si>
  <si>
    <t>4 Houston Center
1331 Lamar Street, Suite 700
Houston, TX 77010</t>
  </si>
  <si>
    <t>Cherry Eno, Executive Director of cvb</t>
  </si>
  <si>
    <t>713-437-5286</t>
  </si>
  <si>
    <t>Houston (Bay Area) CVB</t>
  </si>
  <si>
    <t>Michelle Quist, Director of Communications</t>
  </si>
  <si>
    <t>281-474-9700 | 866-611-4688</t>
  </si>
  <si>
    <t>281-474-9701</t>
  </si>
  <si>
    <t>http://www.visitbayareahouston.com/</t>
  </si>
  <si>
    <t>913 N. Meyer Rd. 
Seabrook, TX 77586</t>
  </si>
  <si>
    <t>Kingsville CVB</t>
  </si>
  <si>
    <t>Cynthia Martain, Downtown Manager</t>
  </si>
  <si>
    <t>800-333-5032</t>
  </si>
  <si>
    <t>361-592-3227</t>
  </si>
  <si>
    <t>http://www.kingsvilletexas.com/</t>
  </si>
  <si>
    <t>1501 Highway 77 
Kingsville, TX 78363 USA</t>
  </si>
  <si>
    <t>League City, Chamber of Commerce//CVB</t>
  </si>
  <si>
    <t>Laurie Baldwin, President/CEO</t>
  </si>
  <si>
    <t>281-338-7339</t>
  </si>
  <si>
    <t>281-554-8103</t>
  </si>
  <si>
    <t>http://www.leaguecitychamber.com/</t>
  </si>
  <si>
    <t>1101 W Main, Suite                
              League City, TX 77573</t>
  </si>
  <si>
    <t>Jane McFaddin, Director of Programs</t>
  </si>
  <si>
    <t>Matagorda County CVB</t>
  </si>
  <si>
    <t>Rebecca Newman, Director of Convention Servicing</t>
  </si>
  <si>
    <t>979-245-8333</t>
  </si>
  <si>
    <t>http://www.visitmatagordacounty.com/</t>
  </si>
  <si>
    <t>201 7th Street
Bay City, TX 77414</t>
  </si>
  <si>
    <t>Nederland, Chamber of Commerce</t>
  </si>
  <si>
    <t>Jinni Atkins, President/CEO</t>
  </si>
  <si>
    <t>409-722-0279</t>
  </si>
  <si>
    <t>409-722-0615</t>
  </si>
  <si>
    <t>http://www.nederlandtx.com/</t>
  </si>
  <si>
    <t>1515 Boston Ave             
                              Nederland, Texas 77627</t>
  </si>
  <si>
    <t>P.O. Box 891
                                Nederland, Texas 77627</t>
  </si>
  <si>
    <t>Orange CVB</t>
  </si>
  <si>
    <t>800-528-4906</t>
  </si>
  <si>
    <t>409-988-7321</t>
  </si>
  <si>
    <t>http://www.orangetexas.org/</t>
  </si>
  <si>
    <t>803 W. Green Avenue
                        Orange, Texas 77630</t>
  </si>
  <si>
    <t>P.O. Box 520
                        Orange, Texas 77631-0520</t>
  </si>
  <si>
    <t>Pearland CVB</t>
  </si>
  <si>
    <t>Kim Sinistore, Executive Director</t>
  </si>
  <si>
    <t>281-605-9461</t>
  </si>
  <si>
    <t>http://www.visitpearland.com/</t>
  </si>
  <si>
    <t>1200 Pearland Parkway, Suite 200
 Pearland, TX 77581</t>
  </si>
  <si>
    <t>Port Aransas, Tourist Bureau</t>
  </si>
  <si>
    <t>800-452-6278</t>
  </si>
  <si>
    <t>http://www.portaransas.org/</t>
  </si>
  <si>
    <t>403 W. Cotter
Port Aransas, Texas 78373</t>
  </si>
  <si>
    <t>Port Arthur CVB</t>
  </si>
  <si>
    <t>Ana Carthers, Communications &amp; Tech Admin</t>
  </si>
  <si>
    <t>800-235-7822</t>
  </si>
  <si>
    <t>http://www.portarthurtexas.com/</t>
  </si>
  <si>
    <t>4749 North Twin City Highway # 300 
Port Arthur, TX 77642-5839</t>
  </si>
  <si>
    <t>Port Lavaca, Chamber of Commerce</t>
  </si>
  <si>
    <t>Tina Crow, Executive Director</t>
  </si>
  <si>
    <t>361-552-2959</t>
  </si>
  <si>
    <t>361-552-1288</t>
  </si>
  <si>
    <t>http://www.portlavacatx.org/</t>
  </si>
  <si>
    <t>2300 Highway 35 North
Port Lavaca, TX  77979</t>
  </si>
  <si>
    <t>Rockport-Fulton, Chamber of Commerce</t>
  </si>
  <si>
    <t>Diana Probst, President/CEO</t>
  </si>
  <si>
    <t>361-729-6445</t>
  </si>
  <si>
    <t>361-729-7681</t>
  </si>
  <si>
    <t>http://www.rockport-fulton.org/</t>
  </si>
  <si>
    <t>319 Broadway
Rockport, TX 78382-2762</t>
  </si>
  <si>
    <t>Rosenburg CVB</t>
  </si>
  <si>
    <t>832-595-3524</t>
  </si>
  <si>
    <t>http://www.tacvb.org/www.visitrosenberg.com</t>
  </si>
  <si>
    <t>Sealy CVB</t>
  </si>
  <si>
    <t>979-885-3222</t>
  </si>
  <si>
    <t>http://www.sealycvb.org/</t>
  </si>
  <si>
    <t>South Padre CVB</t>
  </si>
  <si>
    <t>Sylvia Soliz, CVB Director</t>
  </si>
  <si>
    <t>956-761-3005</t>
  </si>
  <si>
    <t>956-761-3024</t>
  </si>
  <si>
    <t>http://www.sopadre.com/index.html</t>
  </si>
  <si>
    <t>7355 Padre Boulevard 
                                         South Padre Island, Texas 78597</t>
  </si>
  <si>
    <t>Sugarland, City of Sugarland</t>
  </si>
  <si>
    <t>281-275-2782</t>
  </si>
  <si>
    <t>http://www.shopsugarland.com/</t>
  </si>
  <si>
    <t>Victoria CVB</t>
  </si>
  <si>
    <t>800-926-5774</t>
  </si>
  <si>
    <t>http://www.visitvictoriatexas.com/</t>
  </si>
  <si>
    <t>700 Main Center, Ste. 101
Victoria, TX 77901</t>
  </si>
  <si>
    <t>Weslaco CVB</t>
  </si>
  <si>
    <t>Martha Noell, President/CEO</t>
  </si>
  <si>
    <t>956-968-2102</t>
  </si>
  <si>
    <t>http://www.weslaco.com/</t>
  </si>
  <si>
    <t>275 S. Kansas
                        Weslaco, TX 78599</t>
  </si>
  <si>
    <t>P.O. Box 8398
                        Weslaco, TX 78599</t>
  </si>
  <si>
    <t>Laura Espinoza, Marketing Director</t>
  </si>
  <si>
    <t>Wharton CVB</t>
  </si>
  <si>
    <t>Ron Sanders</t>
  </si>
  <si>
    <t>979-358-0758 | 979-532-1863</t>
  </si>
  <si>
    <t>http://www.whartontexas.com/</t>
  </si>
  <si>
    <t>225 N Richmond Rd
 Wharton, TX 77488</t>
  </si>
  <si>
    <t>South TX Plains</t>
  </si>
  <si>
    <t>Balcones Heights CVB</t>
  </si>
  <si>
    <t>210-732-0055</t>
  </si>
  <si>
    <t>http://www.reachfortheheights.org/</t>
  </si>
  <si>
    <t>4522 Fredericksburg Road – Suite A37
  Balcones Heights, Texas 78201</t>
  </si>
  <si>
    <t>Eagle Pass, Chamber of Commerce</t>
  </si>
  <si>
    <t>Sandra Martinez, Executive Director</t>
  </si>
  <si>
    <t>830-773-3224</t>
  </si>
  <si>
    <t>830-773-8844</t>
  </si>
  <si>
    <t>http://www.eaglepasstexas.com/</t>
  </si>
  <si>
    <t>400 Garrison Street 
Eagle Pass, Texas 78853</t>
  </si>
  <si>
    <t>PO Box 1188
Eagle Pass, Texas 78853</t>
  </si>
  <si>
    <t>Edinburg, Chamber of Commerce</t>
  </si>
  <si>
    <t>Letty Gonzales, President</t>
  </si>
  <si>
    <t>956-383-4974</t>
  </si>
  <si>
    <t>956-383-6942</t>
  </si>
  <si>
    <t>http://www.edinburg.com/</t>
  </si>
  <si>
    <t>602 West University Dr. 
 Edinburg, Texas 78539</t>
  </si>
  <si>
    <t>P.O. Box 85 
 Edinburg, Texas 78540-0085</t>
  </si>
  <si>
    <t>Ronnie Larralde, Director of Marketing &amp; Special Events</t>
  </si>
  <si>
    <t>Laredeo CVB</t>
  </si>
  <si>
    <t>Blasita Lopez, Director</t>
  </si>
  <si>
    <t>800-361-3360</t>
  </si>
  <si>
    <t>http://www.visitlaredo.com/</t>
  </si>
  <si>
    <t>Aileen Ramos, Marketing Manager</t>
  </si>
  <si>
    <t>McAllen CVB</t>
  </si>
  <si>
    <t>Steve Ahlenius, President/CEO</t>
  </si>
  <si>
    <t>956-682-2871</t>
  </si>
  <si>
    <t>956-631-8571</t>
  </si>
  <si>
    <t>http://mcallen.org/</t>
  </si>
  <si>
    <t>1200 Ash Avenue
McAllen, TX 78501</t>
  </si>
  <si>
    <t>San Antonio CVB</t>
  </si>
  <si>
    <t>800-447-3372</t>
  </si>
  <si>
    <t>210-207-6768</t>
  </si>
  <si>
    <t>http://visitsanantonio.com/</t>
  </si>
  <si>
    <t>203 S. St. Marys Street, Suite 200
        San Antonio, Texas 78205</t>
  </si>
  <si>
    <t>Hill Country</t>
  </si>
  <si>
    <t>Austin CVB</t>
  </si>
  <si>
    <t>Bob Lander, President/CEO</t>
  </si>
  <si>
    <t>800-926-2282</t>
  </si>
  <si>
    <t>512-583-7283</t>
  </si>
  <si>
    <t>http://www.austintexas.org/</t>
  </si>
  <si>
    <t>209 E. Sixth Street 
 Austin, TX 78701</t>
  </si>
  <si>
    <t>Shilpa Bakre, Senior Communications Manger</t>
  </si>
  <si>
    <t>Bandera CVB</t>
  </si>
  <si>
    <t>800-364-3833</t>
  </si>
  <si>
    <t>http://www.banderacowboycapital.com/index.cfm</t>
  </si>
  <si>
    <t>126 State Highway 16 S      
Bandera, TX 78003</t>
  </si>
  <si>
    <t>P.O. Box 171,
Bandera, TX 78003</t>
  </si>
  <si>
    <t>Bastrop, City of Bastrop</t>
  </si>
  <si>
    <t>http://cityofbastrop.org/departments/convention_and_exhibit_center/index.html</t>
  </si>
  <si>
    <t>Bastrop County</t>
  </si>
  <si>
    <t>Lenny Burnette, General Services</t>
  </si>
  <si>
    <t>512-581-7176</t>
  </si>
  <si>
    <t>http://www.co.bastrop.tx.us/</t>
  </si>
  <si>
    <t>804 Pecan Street
Bastrop, TX 78602</t>
  </si>
  <si>
    <t>Blanco, Chamber of Commerce</t>
  </si>
  <si>
    <t>Charlotte Widick, President</t>
  </si>
  <si>
    <t>830-833-5101</t>
  </si>
  <si>
    <t>830-833-4381</t>
  </si>
  <si>
    <t>http://www.blancochamber.com/</t>
  </si>
  <si>
    <t>312 Pecan St.
Blanco, TX 78606</t>
  </si>
  <si>
    <t>P.O. Box 626
                        Blanco, TX 78606</t>
  </si>
  <si>
    <t>Boerne CVB</t>
  </si>
  <si>
    <t>830-249-7277</t>
  </si>
  <si>
    <t>830-249-9626</t>
  </si>
  <si>
    <t>http://www.visitboerne.org/</t>
  </si>
  <si>
    <t>1407 S. Main St.
Boerne, TX  78006</t>
  </si>
  <si>
    <t>Brady, Chamber of Commerce</t>
  </si>
  <si>
    <t>http://www.bradytx.com/</t>
  </si>
  <si>
    <t>Buda, City of Buda</t>
  </si>
  <si>
    <t>Kenneth Williams, City Manager</t>
  </si>
  <si>
    <t>512-312-0084</t>
  </si>
  <si>
    <t>512-312-1889</t>
  </si>
  <si>
    <t>http://ci.buda.tx.us/</t>
  </si>
  <si>
    <t>121 Main St.
Buda, TX 78610-1218</t>
  </si>
  <si>
    <t>P.O. Box 1218 
Buda, TX 78610-1218</t>
  </si>
  <si>
    <t>Canyon Lake, Chamber of Commerce</t>
  </si>
  <si>
    <t>Richard Ferrell, Executive Director</t>
  </si>
  <si>
    <t>830-964-2223</t>
  </si>
  <si>
    <t>http://www.canyonlakechamber.com/</t>
  </si>
  <si>
    <t>3934 FM 2673
Canyon Lake, TX 78133</t>
  </si>
  <si>
    <t>Kim Collora, Admin Director</t>
  </si>
  <si>
    <t>Cedar Park, City of Cedar Park</t>
  </si>
  <si>
    <t>Michael Clayton, City Manager</t>
  </si>
  <si>
    <t>512-260-7800</t>
  </si>
  <si>
    <t>http://www.cedarparktx.us/index.aspx</t>
  </si>
  <si>
    <t>450 Cypress Creek Road
Cedar Park, TX 78613</t>
  </si>
  <si>
    <t>Jennie Huerta, No Title</t>
  </si>
  <si>
    <t>Dripping Springs, Chamber of Commerce</t>
  </si>
  <si>
    <t>Sherri Parks, Executive Director</t>
  </si>
  <si>
    <t>512-858-7000</t>
  </si>
  <si>
    <t>http://www.drippingspringstx.org/</t>
  </si>
  <si>
    <t>509 Mercer Street 
Dripping Springs, TX 78620</t>
  </si>
  <si>
    <t>P. O. Box 206 
Dripping Springs, TX 78620</t>
  </si>
  <si>
    <t>Pam Owens,  Vistors Bureau Director</t>
  </si>
  <si>
    <t>512.858.4740</t>
  </si>
  <si>
    <t>Fredericksburg CVB</t>
  </si>
  <si>
    <t>Ernie Loeffler, Director</t>
  </si>
  <si>
    <t>888-997-3600</t>
  </si>
  <si>
    <t>830-997-8588</t>
  </si>
  <si>
    <t>http://www.fredtexlodging.com/</t>
  </si>
  <si>
    <t>302 E Austin St
Fredericksburg, TX 78624</t>
  </si>
  <si>
    <t>Amanda Koone, Communications Manager</t>
  </si>
  <si>
    <t>Georgetown CVB</t>
  </si>
  <si>
    <t>800-436-8696</t>
  </si>
  <si>
    <t>https://visit.georgetown.org/</t>
  </si>
  <si>
    <t>103 W. 7TH Street
Georgetown, TX 78626</t>
  </si>
  <si>
    <t>Giddings, Rural Tx Tourism Center</t>
  </si>
  <si>
    <t>979-542-2067</t>
  </si>
  <si>
    <t>http://www.ruraltexastourism.org/</t>
  </si>
  <si>
    <t>Kerrville CVB</t>
  </si>
  <si>
    <t>800-221-7958</t>
  </si>
  <si>
    <t>http://www.kerrvilletexascvb.com/</t>
  </si>
  <si>
    <t>2108 Sidney Baker
                 Kerrville TX 78028</t>
  </si>
  <si>
    <t>Kyle, Chamber of Commerce</t>
  </si>
  <si>
    <t>Jennifer Shira, Marketing Specialist</t>
  </si>
  <si>
    <t>512-268-4220</t>
  </si>
  <si>
    <t>800-903-1564</t>
  </si>
  <si>
    <t>http://www.kylechamber.org/</t>
  </si>
  <si>
    <t>103 S. Front Street
Kyle, TX 78640</t>
  </si>
  <si>
    <t>PO Box 900
Kyle, TX 78640</t>
  </si>
  <si>
    <t>La Grange, Chamber of Commerce</t>
  </si>
  <si>
    <t>Bobbie Nash, Office Administrator</t>
  </si>
  <si>
    <t>972-291-5132</t>
  </si>
  <si>
    <t>http://www.lagrangetx.org/</t>
  </si>
  <si>
    <t>171 S Main St.
La Grange, TX  78945</t>
  </si>
  <si>
    <t>Lake Travis, Chamber of Commerce</t>
  </si>
  <si>
    <t>Laura Mitchell, President</t>
  </si>
  <si>
    <t>512-263-5833 Ext. 101</t>
  </si>
  <si>
    <t>512-263-1355</t>
  </si>
  <si>
    <t>http://www.laketravischamber.com/</t>
  </si>
  <si>
    <t>1415 RR 620 South, Suite 202
Austin, Texas 78734</t>
  </si>
  <si>
    <t>P.O. Box 340034
Austin, Texas 78734</t>
  </si>
  <si>
    <t>512-680-7929</t>
  </si>
  <si>
    <t>Lampasas, Chamber of Commerce</t>
  </si>
  <si>
    <t>Jill Carol, Executive Director</t>
  </si>
  <si>
    <t>512-556-5172</t>
  </si>
  <si>
    <t>512-556-2195</t>
  </si>
  <si>
    <t>http://www.lampasaschamber.org/</t>
  </si>
  <si>
    <t>205 South U.S. Highway 281
Lampasas, Texas 76550</t>
  </si>
  <si>
    <t>PO Box 627 
Lampasas, Texas 76550</t>
  </si>
  <si>
    <t>Marble Fall/Lake LBJ, Chamber of Commerce</t>
  </si>
  <si>
    <t>info@marblefalls.org</t>
  </si>
  <si>
    <t>830-693-2815</t>
  </si>
  <si>
    <t>http://www.marblefalls.org/</t>
  </si>
  <si>
    <t>100 Ave G
                Marble Falls, TX 78654</t>
  </si>
  <si>
    <t>New Braunfels, Chamber of Commerce</t>
  </si>
  <si>
    <t>Holly Covington, Marketing &amp; Research Director</t>
  </si>
  <si>
    <t>800-572-2626</t>
  </si>
  <si>
    <t>http://innewbraunfels.com/</t>
  </si>
  <si>
    <t>390 S Seguin Ave
New Braunfels, TX 78130</t>
  </si>
  <si>
    <t>Round Rock CVB</t>
  </si>
  <si>
    <t>Nancy Yawn, Director of CVB</t>
  </si>
  <si>
    <t>512-218-7094</t>
  </si>
  <si>
    <t>http://www.sportscapitaloftexas.com/</t>
  </si>
  <si>
    <t>231 E. Main St Suite 150
Round Rock TX 78664</t>
  </si>
  <si>
    <t>Kim Barnes, Office Manager</t>
  </si>
  <si>
    <t>San Marcos CVB</t>
  </si>
  <si>
    <t>Rebecca Ybarra-Ramirez, Executive Director</t>
  </si>
  <si>
    <t>512-393-5937 | 512-393-5900</t>
  </si>
  <si>
    <t>http://www.toursanmarcos.com/</t>
  </si>
  <si>
    <t>617 IH 35 North
 San Marcos, TX 78666</t>
  </si>
  <si>
    <t>Sonora, Chamber of Commerce</t>
  </si>
  <si>
    <t>Donna Garrett, Executive Director</t>
  </si>
  <si>
    <t>325-387-2880</t>
  </si>
  <si>
    <t>325-387-5357</t>
  </si>
  <si>
    <t>http://www.sonoratexas.org/</t>
  </si>
  <si>
    <t>205 Hwy. 277 N.
Sonora, Texas 76950</t>
  </si>
  <si>
    <t>P.O. Box 1172
Sonora, Texas 76950</t>
  </si>
  <si>
    <t>Taylor, Chamber of Commerce</t>
  </si>
  <si>
    <t>Thomas Martinez, President</t>
  </si>
  <si>
    <t>512-365-8485</t>
  </si>
  <si>
    <t>512-352-6366</t>
  </si>
  <si>
    <t>http://www.taylorchamber.org/</t>
  </si>
  <si>
    <t>1519 North Main St.
Taylor, Texas 76574</t>
  </si>
  <si>
    <t>Robin Fontenot, Administrative Assistant</t>
  </si>
  <si>
    <t>Lynn Gates, Adminstrative Assistant</t>
  </si>
  <si>
    <t>Uvalde CVB</t>
  </si>
  <si>
    <t>Debra, No Title</t>
  </si>
  <si>
    <t>800-588-2533</t>
  </si>
  <si>
    <t>http://www.visituvalde.com/</t>
  </si>
  <si>
    <t>300 East Main Street
                                                          Uvalde, Texas 78801</t>
  </si>
  <si>
    <t>Big Bend</t>
  </si>
  <si>
    <t>Anthony, Town of Anthony</t>
  </si>
  <si>
    <t>915-886-3944</t>
  </si>
  <si>
    <t>915-886-3115</t>
  </si>
  <si>
    <t>http://www.townofanthony.org/</t>
  </si>
  <si>
    <t>401 Wildcat Dr.
                        Anthony, Texas  79821</t>
  </si>
  <si>
    <t>Big Bend, Big Bend Tourism Council</t>
  </si>
  <si>
    <t>432-371-2210</t>
  </si>
  <si>
    <t>http://visitbigbend.com/</t>
  </si>
  <si>
    <t>Brownfield, Chamber of Commerce</t>
  </si>
  <si>
    <t>806-637-2564</t>
  </si>
  <si>
    <t>806-637-2565</t>
  </si>
  <si>
    <t>http://www.brownfieldchamber.com/</t>
  </si>
  <si>
    <t>211 Lubbock Rd
                                                                Brownfield, Texas 79316</t>
  </si>
  <si>
    <t>P.O. Box 152
                                                                Brownfield, Texas 79316</t>
  </si>
  <si>
    <t>Del Rio, Chamber of Commerce</t>
  </si>
  <si>
    <t>Al Arreola, Executive Director</t>
  </si>
  <si>
    <t>830-775-3551</t>
  </si>
  <si>
    <t>830-774-1813</t>
  </si>
  <si>
    <t>http://www.drchamber.com/</t>
  </si>
  <si>
    <t>1915 Veterans Blvd
Del Rio, TX 78840</t>
  </si>
  <si>
    <t>El Paso CVB</t>
  </si>
  <si>
    <t>Kimberly Foster, Advertising &amp; Communications Manager</t>
  </si>
  <si>
    <t>915-534-0655 | 800-351-6024</t>
  </si>
  <si>
    <t>915-534-0687</t>
  </si>
  <si>
    <t>http://www.elpasocvb.com/</t>
  </si>
  <si>
    <t>One Civic Center Plaza
                    El Paso, Texas 79901</t>
  </si>
  <si>
    <t>William Blaziek, General Manager</t>
  </si>
  <si>
    <t>915-534-0608</t>
  </si>
  <si>
    <t>Fort Stockton, City of Stockton Tourism</t>
  </si>
  <si>
    <t>915-336-8525</t>
  </si>
  <si>
    <t>713-942-0277</t>
  </si>
  <si>
    <t>http://www.tourtexas.com/index.cfm</t>
  </si>
  <si>
    <t>25132 Oakhurst Drive Suite 201
Spring, Texas 77386</t>
  </si>
  <si>
    <t>Midland CVB</t>
  </si>
  <si>
    <t>Bobby Burns, Presdent/CEO</t>
  </si>
  <si>
    <t>800-624-6435</t>
  </si>
  <si>
    <t>432-686-3556</t>
  </si>
  <si>
    <t>http://www.visitmidlandtexas.com/</t>
  </si>
  <si>
    <t>109 North Main
Midland, Texas 79701</t>
  </si>
  <si>
    <t>Gaylia Olivas, Vice President</t>
  </si>
  <si>
    <t>Odessa CVB</t>
  </si>
  <si>
    <t>Linda Sweatt, Director</t>
  </si>
  <si>
    <t>700 North Grant, Suite 200 
Odessa, TX 79761</t>
  </si>
  <si>
    <t>Pecos CVB</t>
  </si>
  <si>
    <t>Lupe Davis, Executive Director</t>
  </si>
  <si>
    <t>432-445-2406</t>
  </si>
  <si>
    <t>http://pecostx.com/</t>
  </si>
  <si>
    <t>100 1st Street
Pecos, Texas 79772</t>
  </si>
  <si>
    <t>Presidio, City of Presidio</t>
  </si>
  <si>
    <t>Brad Newton, No Title</t>
  </si>
  <si>
    <t>432-229-3517</t>
  </si>
  <si>
    <t>http://presidiotx.us/</t>
  </si>
  <si>
    <t>507 Wes O'reilly Street
Presidio, Texas 79845</t>
  </si>
  <si>
    <t>Brad Newton
Box 1899
Presidio, Texas 79845</t>
  </si>
  <si>
    <t>OWNER</t>
  </si>
  <si>
    <t>MARKETS</t>
  </si>
  <si>
    <t>WEB/EMAIL</t>
  </si>
  <si>
    <t>CONNOISSEUR</t>
  </si>
  <si>
    <t>Jeffrey D. Warshaw, CEO</t>
  </si>
  <si>
    <t>136 West Main Street, Suite 202</t>
  </si>
  <si>
    <t>Michael O. Driscoll EVP</t>
  </si>
  <si>
    <t>Westport, CT  06880</t>
  </si>
  <si>
    <t>David Bevins, COO</t>
  </si>
  <si>
    <t>GREATER MEDIA</t>
  </si>
  <si>
    <t>Peter H. Smith, CEO</t>
  </si>
  <si>
    <t>781-348-8600</t>
  </si>
  <si>
    <t>35 Braintree Hill Park</t>
  </si>
  <si>
    <t>Suite 300</t>
  </si>
  <si>
    <t>Braintree, Mass 02184</t>
  </si>
  <si>
    <t>CRAWFORD</t>
  </si>
  <si>
    <t>LA, DEN, DET, CHIC</t>
  </si>
  <si>
    <t>303-433-5500</t>
  </si>
  <si>
    <t>303-433-1555</t>
  </si>
  <si>
    <t>2821 So. Parker Road, Suite 1205</t>
  </si>
  <si>
    <t>Denver, CO  80014</t>
  </si>
  <si>
    <t>SIMA</t>
  </si>
  <si>
    <t>Sima Birach, Jr.</t>
  </si>
  <si>
    <t>248-557-3500</t>
  </si>
  <si>
    <t>248-557-7900</t>
  </si>
  <si>
    <t>21700 Northwestern Highway</t>
  </si>
  <si>
    <t>Suite 1190</t>
  </si>
  <si>
    <t>Southfield, MI  48075</t>
  </si>
  <si>
    <t>RED ZEBRA</t>
  </si>
  <si>
    <t>DC, MD</t>
  </si>
  <si>
    <t>Rick Carmean, CEO</t>
  </si>
  <si>
    <t>301-230-3500</t>
  </si>
  <si>
    <t>1801 Rockville Pike, Suite 405</t>
  </si>
  <si>
    <t>Rockville, MD  20852</t>
  </si>
  <si>
    <t>Lincoln Financial</t>
  </si>
  <si>
    <t>MIAMI</t>
  </si>
  <si>
    <t>404-239-7211</t>
  </si>
  <si>
    <t>3340 Peachtree Road NE</t>
  </si>
  <si>
    <t>SAN DIEGO</t>
  </si>
  <si>
    <t>Suite 1430</t>
  </si>
  <si>
    <t>DENVER</t>
  </si>
  <si>
    <t>Atlanta, GA  30326</t>
  </si>
  <si>
    <t>ATLANTA</t>
  </si>
  <si>
    <t>SALEM</t>
  </si>
  <si>
    <t>Dave Santrella</t>
  </si>
  <si>
    <t>805-987-0400</t>
  </si>
  <si>
    <t>4880 Santa Rosa Road</t>
  </si>
  <si>
    <t>President, Radio</t>
  </si>
  <si>
    <t>Camarillo, CA  93012</t>
  </si>
  <si>
    <t>HUBBARD</t>
  </si>
  <si>
    <t>CHICAGO</t>
  </si>
  <si>
    <t>Ginny Morris, CHAIR</t>
  </si>
  <si>
    <t>651-642-4656</t>
  </si>
  <si>
    <t>3415 University Ave</t>
  </si>
  <si>
    <t>WASH, DC</t>
  </si>
  <si>
    <t>St. Paul, MN  55114</t>
  </si>
  <si>
    <t>MINNY-ST. PAUL</t>
  </si>
  <si>
    <t>ST. LOUIS</t>
  </si>
  <si>
    <t>Bruce Reese, CEO</t>
  </si>
  <si>
    <t>801-575-7555</t>
  </si>
  <si>
    <t>6985 Union Park Center, Suite 600</t>
  </si>
  <si>
    <t>CINCINNATI</t>
  </si>
  <si>
    <t>Cottonwood Heights, IT  84047</t>
  </si>
  <si>
    <t>SAGA</t>
  </si>
  <si>
    <t>313-886-7070</t>
  </si>
  <si>
    <t>73 Kercheval Ave, Suite 201</t>
  </si>
  <si>
    <t>Ed Christian, Pres/CEO</t>
  </si>
  <si>
    <t>Grosse Pointe Farms, MI  48236</t>
  </si>
  <si>
    <t>Warren Lada, EVP/OPS</t>
  </si>
  <si>
    <t>Sam Bush, SR VP/CFO</t>
  </si>
  <si>
    <t>Marcia Lobaito, SR VP/Biz Aff</t>
  </si>
  <si>
    <t>Cathy Bobinski, SVP, Controller</t>
  </si>
  <si>
    <t>FISHER</t>
  </si>
  <si>
    <t>WILKS</t>
  </si>
  <si>
    <t>LOTUS</t>
  </si>
  <si>
    <t>TUCSON</t>
  </si>
  <si>
    <t>Howard Kalmenson, Pres/CEO</t>
  </si>
  <si>
    <t>323-512-2225</t>
  </si>
  <si>
    <t>3301 Barham Blvd, Suite 200</t>
  </si>
  <si>
    <t>BAKERSFIELD</t>
  </si>
  <si>
    <t>Greg Holcomb, GM</t>
  </si>
  <si>
    <t>Los Angeles, CA  90068</t>
  </si>
  <si>
    <t>FRESNO</t>
  </si>
  <si>
    <t>Kevin O'Rorke, GM</t>
  </si>
  <si>
    <t>LOS ANGELES</t>
  </si>
  <si>
    <t>Jim Kalmenson, GM</t>
  </si>
  <si>
    <t>LAS VEGAS</t>
  </si>
  <si>
    <t>Tony Bonnici, GM</t>
  </si>
  <si>
    <t>702-876-1460</t>
  </si>
  <si>
    <t>RENO</t>
  </si>
  <si>
    <t>Dane Witt, GM</t>
  </si>
  <si>
    <t>775-329-9261</t>
  </si>
  <si>
    <t>BEASLEY</t>
  </si>
  <si>
    <t>Bruce Beasley, Pres/COO</t>
  </si>
  <si>
    <t>239-263-5000</t>
  </si>
  <si>
    <t>3033 Riviera Drive, Suite 200</t>
  </si>
  <si>
    <t>Brian Beasley, VP Operations</t>
  </si>
  <si>
    <t>Naples, FL  34103</t>
  </si>
  <si>
    <t>LM COMM</t>
  </si>
  <si>
    <t>LEXINGTON</t>
  </si>
  <si>
    <t>Lynn M. Martin, President/CEO</t>
  </si>
  <si>
    <t>KY:  859-233-1515</t>
  </si>
  <si>
    <t>401 W. Main Street, Suite 301</t>
  </si>
  <si>
    <t>WVA</t>
  </si>
  <si>
    <t>Craig Olive, GM</t>
  </si>
  <si>
    <t>WV:  304-722-3308</t>
  </si>
  <si>
    <t>Lexington, KY  40507</t>
  </si>
  <si>
    <t>SC</t>
  </si>
  <si>
    <t>Cathryn Gibson, VP/PR &amp; Biz DEV</t>
  </si>
  <si>
    <t>SC: 843-769-4799</t>
  </si>
  <si>
    <t>Charlie Kendall, VP/Programming</t>
  </si>
  <si>
    <t>Charlie Cohn, SM/SC</t>
  </si>
  <si>
    <t>JOURNAL</t>
  </si>
  <si>
    <t>Steve Smith, CEO</t>
  </si>
  <si>
    <t>414-332-9611</t>
  </si>
  <si>
    <t>720 E. Capitol Drive</t>
  </si>
  <si>
    <t>Jim Prather, EVP-TV/Radio</t>
  </si>
  <si>
    <t>Milwaukee, WI  53212</t>
  </si>
  <si>
    <t>Jim Thomas, VP-Local Program</t>
  </si>
  <si>
    <t>414-967-5293</t>
  </si>
  <si>
    <t>Radio:  BOISE; KNOXVILLE; MILWAUKEE; OMAHA; SPRINGFIELD; TUCSON; TULSA; WICHITA</t>
  </si>
  <si>
    <t>NRG MEDIA</t>
  </si>
  <si>
    <t>Mary Quass, CEO/President</t>
  </si>
  <si>
    <t>313-398-8102</t>
  </si>
  <si>
    <t>2875 Mt. Vernon Road SE</t>
  </si>
  <si>
    <t>Chuck DuCoty, COO</t>
  </si>
  <si>
    <t>Cedar Rapids, Iowa  52403</t>
  </si>
  <si>
    <t>Jeff Winfield, Dir.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</si>
</sst>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%"/>
  </numFmts>
  <fonts count="42" x14ac:knownFonts="1">
    <font>
      <sz val="10"/>
      <color rgb="FF000000"/>
      <name val="Arial"/>
    </font>
    <font>
      <b/>
      <i/>
      <sz val="8"/>
      <color rgb="FF000000"/>
      <name val="Century gothic"/>
    </font>
    <font>
      <b/>
      <i/>
      <sz val="8"/>
      <color rgb="FF000000"/>
      <name val="Arial"/>
    </font>
    <font>
      <b/>
      <i/>
      <sz val="10"/>
      <color rgb="FFFF0000"/>
      <name val="Arial"/>
    </font>
    <font>
      <b/>
      <i/>
      <sz val="8"/>
      <color rgb="FF000000"/>
      <name val="Arial"/>
    </font>
    <font>
      <b/>
      <u/>
      <sz val="11"/>
      <color rgb="FF0000FF"/>
      <name val="Calibri"/>
    </font>
    <font>
      <b/>
      <i/>
      <sz val="11"/>
      <color rgb="FF000000"/>
      <name val="Calibri"/>
    </font>
    <font>
      <b/>
      <i/>
      <sz val="8"/>
      <color rgb="FF000000"/>
      <name val="Arial"/>
    </font>
    <font>
      <b/>
      <i/>
      <sz val="8"/>
      <color rgb="FF000000"/>
      <name val="Arial"/>
    </font>
    <font>
      <b/>
      <i/>
      <sz val="10"/>
      <color rgb="FF000000"/>
      <name val="Arial"/>
    </font>
    <font>
      <b/>
      <sz val="11"/>
      <color rgb="FF000000"/>
      <name val="Calibri"/>
    </font>
    <font>
      <b/>
      <i/>
      <sz val="8"/>
      <color rgb="FF000000"/>
      <name val="Arial"/>
    </font>
    <font>
      <b/>
      <i/>
      <sz val="8"/>
      <color rgb="FF000000"/>
      <name val="Arial"/>
    </font>
    <font>
      <b/>
      <i/>
      <u/>
      <sz val="8"/>
      <color rgb="FF0000FF"/>
      <name val="Arial"/>
    </font>
    <font>
      <b/>
      <i/>
      <sz val="8"/>
      <color rgb="FFFF0000"/>
      <name val="Arial"/>
    </font>
    <font>
      <b/>
      <i/>
      <sz val="8"/>
      <color rgb="FF000000"/>
      <name val="Arial"/>
    </font>
    <font>
      <b/>
      <i/>
      <sz val="8"/>
      <color rgb="FFFF0000"/>
      <name val="Arial"/>
    </font>
    <font>
      <b/>
      <i/>
      <sz val="10"/>
      <color rgb="FF000000"/>
      <name val="Arial"/>
    </font>
    <font>
      <b/>
      <i/>
      <sz val="10"/>
      <color rgb="FF000000"/>
      <name val="Arial"/>
    </font>
    <font>
      <b/>
      <i/>
      <sz val="10"/>
      <color rgb="FF0000FF"/>
      <name val="Arial"/>
    </font>
    <font>
      <b/>
      <i/>
      <sz val="8"/>
      <color rgb="FF000000"/>
      <name val="Arial"/>
    </font>
    <font>
      <b/>
      <i/>
      <sz val="10"/>
      <color rgb="FF000000"/>
      <name val="Arial"/>
    </font>
    <font>
      <b/>
      <i/>
      <sz val="8"/>
      <color rgb="FF000000"/>
      <name val="Century gothic"/>
    </font>
    <font>
      <b/>
      <i/>
      <u/>
      <sz val="8"/>
      <color rgb="FF0000FF"/>
      <name val="Arial"/>
    </font>
    <font>
      <b/>
      <i/>
      <sz val="8"/>
      <color rgb="FF000000"/>
      <name val="Arial"/>
    </font>
    <font>
      <b/>
      <i/>
      <u/>
      <sz val="10"/>
      <color rgb="FF0000FF"/>
      <name val="Arial"/>
    </font>
    <font>
      <b/>
      <u/>
      <sz val="10"/>
      <color rgb="FF0000FF"/>
      <name val="Century gothic"/>
    </font>
    <font>
      <b/>
      <i/>
      <sz val="8"/>
      <color rgb="FF000000"/>
      <name val="Arial"/>
    </font>
    <font>
      <b/>
      <i/>
      <sz val="8"/>
      <color rgb="FF000000"/>
      <name val="Arial"/>
    </font>
    <font>
      <b/>
      <i/>
      <u/>
      <sz val="10"/>
      <color rgb="FF0000FF"/>
      <name val="Arial"/>
    </font>
    <font>
      <b/>
      <sz val="10"/>
      <color rgb="FFFF9900"/>
      <name val="Arial"/>
    </font>
    <font>
      <b/>
      <i/>
      <sz val="11"/>
      <color rgb="FF000000"/>
      <name val="Calibri"/>
    </font>
    <font>
      <b/>
      <i/>
      <sz val="8"/>
      <color rgb="FF000000"/>
      <name val="Arial"/>
    </font>
    <font>
      <b/>
      <i/>
      <sz val="8"/>
      <color rgb="FF000000"/>
      <name val="Arial"/>
    </font>
    <font>
      <b/>
      <sz val="10"/>
      <color rgb="FFFF9900"/>
      <name val="Arial"/>
    </font>
    <font>
      <b/>
      <sz val="10"/>
      <color rgb="FF000000"/>
      <name val="Century gothic"/>
    </font>
    <font>
      <b/>
      <i/>
      <sz val="11"/>
      <color rgb="FF000000"/>
      <name val="Calibri"/>
    </font>
    <font>
      <b/>
      <i/>
      <sz val="10"/>
      <color rgb="FF000000"/>
      <name val="Arial"/>
    </font>
    <font>
      <b/>
      <sz val="10"/>
      <color rgb="FF000000"/>
      <name val="Century gothic"/>
    </font>
    <font>
      <b/>
      <i/>
      <sz val="8"/>
      <color rgb="FF000000"/>
      <name val="Arial"/>
    </font>
    <font>
      <b/>
      <i/>
      <sz val="8"/>
      <color rgb="FF000000"/>
      <name val="Arial"/>
    </font>
    <font>
      <b/>
      <i/>
      <sz val="8"/>
      <color rgb="FF000000"/>
      <name val="Century gothic"/>
    </font>
  </fonts>
  <fills count="2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6" fillId="3" borderId="0" xfId="0" applyFont="1" applyFill="1"/>
    <xf numFmtId="0" fontId="7" fillId="4" borderId="0" xfId="0" applyFont="1" applyFill="1" applyAlignment="1">
      <alignment horizontal="center"/>
    </xf>
    <xf numFmtId="41" fontId="8" fillId="5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6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8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10" borderId="0" xfId="0" applyFont="1" applyFill="1" applyAlignment="1">
      <alignment horizontal="center"/>
    </xf>
    <xf numFmtId="164" fontId="22" fillId="0" borderId="0" xfId="0" applyNumberFormat="1" applyFont="1"/>
    <xf numFmtId="0" fontId="23" fillId="11" borderId="0" xfId="0" applyFont="1" applyFill="1" applyAlignment="1">
      <alignment horizontal="center"/>
    </xf>
    <xf numFmtId="41" fontId="24" fillId="0" borderId="0" xfId="0" applyNumberFormat="1" applyFont="1" applyAlignment="1">
      <alignment horizontal="center"/>
    </xf>
    <xf numFmtId="0" fontId="25" fillId="12" borderId="0" xfId="0" applyFont="1" applyFill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 wrapText="1"/>
    </xf>
    <xf numFmtId="0" fontId="28" fillId="13" borderId="0" xfId="0" applyFont="1" applyFill="1" applyAlignment="1">
      <alignment horizontal="center" wrapText="1"/>
    </xf>
    <xf numFmtId="0" fontId="29" fillId="0" borderId="0" xfId="0" applyFont="1" applyAlignment="1">
      <alignment horizontal="center"/>
    </xf>
    <xf numFmtId="0" fontId="30" fillId="14" borderId="0" xfId="0" applyFont="1" applyFill="1" applyAlignment="1">
      <alignment horizontal="center" wrapText="1"/>
    </xf>
    <xf numFmtId="0" fontId="31" fillId="15" borderId="0" xfId="0" applyFont="1" applyFill="1"/>
    <xf numFmtId="0" fontId="32" fillId="16" borderId="0" xfId="0" applyFont="1" applyFill="1" applyAlignment="1">
      <alignment horizontal="center"/>
    </xf>
    <xf numFmtId="0" fontId="33" fillId="17" borderId="0" xfId="0" applyFont="1" applyFill="1" applyAlignment="1">
      <alignment horizontal="center" wrapText="1"/>
    </xf>
    <xf numFmtId="0" fontId="34" fillId="18" borderId="0" xfId="0" applyFont="1" applyFill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 wrapText="1"/>
    </xf>
    <xf numFmtId="0" fontId="38" fillId="19" borderId="0" xfId="0" applyFont="1" applyFill="1" applyAlignment="1">
      <alignment horizontal="center"/>
    </xf>
    <xf numFmtId="0" fontId="39" fillId="20" borderId="0" xfId="0" applyFont="1" applyFill="1" applyAlignment="1">
      <alignment horizontal="center"/>
    </xf>
    <xf numFmtId="0" fontId="40" fillId="21" borderId="0" xfId="0" applyFont="1" applyFill="1" applyAlignment="1">
      <alignment horizontal="center" wrapText="1"/>
    </xf>
    <xf numFmtId="0" fontId="41" fillId="2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workbookViewId="0"/>
  </sheetViews>
  <sheetFormatPr defaultColWidth="9.85546875" defaultRowHeight="12.75" customHeight="1" x14ac:dyDescent="0.25"/>
  <cols>
    <col min="1" max="1" width="24.28515625" customWidth="1"/>
    <col min="2" max="2" width="40" style="1" customWidth="1"/>
    <col min="3" max="3" width="41.85546875" style="1" customWidth="1"/>
    <col min="4" max="4" width="40.42578125" customWidth="1"/>
    <col min="5" max="5" width="26.85546875" style="1" customWidth="1"/>
    <col min="6" max="6" width="21.7109375" style="1" customWidth="1"/>
    <col min="7" max="7" width="56.5703125" style="1" customWidth="1"/>
    <col min="8" max="8" width="50.42578125" style="1" customWidth="1"/>
    <col min="9" max="9" width="32.42578125" style="23" customWidth="1"/>
    <col min="10" max="10" width="28.140625" style="1" customWidth="1"/>
    <col min="11" max="11" width="12.5703125" style="1" customWidth="1"/>
    <col min="12" max="12" width="12.7109375" style="1" customWidth="1"/>
  </cols>
  <sheetData>
    <row r="1" spans="1:12" ht="15" x14ac:dyDescent="0.25">
      <c r="A1" s="1" t="s">
        <v>0</v>
      </c>
      <c r="B1" s="2"/>
      <c r="C1" s="21"/>
      <c r="D1" s="21"/>
      <c r="E1" s="21"/>
      <c r="F1" s="21"/>
      <c r="G1" s="9"/>
      <c r="H1" s="28"/>
      <c r="I1" s="21"/>
      <c r="J1" s="37"/>
      <c r="K1" s="37"/>
      <c r="L1" s="37"/>
    </row>
    <row r="2" spans="1:12" ht="15" x14ac:dyDescent="0.25">
      <c r="A2" s="1" t="s">
        <v>1</v>
      </c>
      <c r="B2" s="2"/>
      <c r="C2" s="21"/>
      <c r="D2" s="21"/>
      <c r="E2" s="21"/>
      <c r="F2" s="21"/>
      <c r="G2" s="9"/>
      <c r="H2" s="28"/>
      <c r="I2" s="21"/>
      <c r="J2" s="37"/>
      <c r="K2" s="37"/>
      <c r="L2" s="37"/>
    </row>
    <row r="3" spans="1:12" ht="15" x14ac:dyDescent="0.25">
      <c r="A3" s="1" t="s">
        <v>2</v>
      </c>
      <c r="B3" s="2"/>
      <c r="C3" s="21"/>
      <c r="D3" s="21"/>
      <c r="E3" s="21"/>
      <c r="F3" s="21"/>
      <c r="G3" s="9"/>
      <c r="H3" s="28"/>
      <c r="I3" s="21"/>
      <c r="J3" s="37"/>
      <c r="K3" s="37"/>
      <c r="L3" s="37"/>
    </row>
    <row r="4" spans="1:12" ht="15" x14ac:dyDescent="0.25">
      <c r="B4" s="21"/>
      <c r="C4" s="21"/>
      <c r="D4" s="21"/>
      <c r="E4" s="21"/>
      <c r="F4" s="21"/>
      <c r="G4" s="9"/>
      <c r="H4" s="28"/>
      <c r="I4" s="21"/>
      <c r="J4" s="37"/>
      <c r="K4" s="37"/>
      <c r="L4" s="37"/>
    </row>
    <row r="5" spans="1:12" ht="15" x14ac:dyDescent="0.25">
      <c r="A5" s="29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8" t="s">
        <v>9</v>
      </c>
      <c r="H5" s="41" t="s">
        <v>10</v>
      </c>
      <c r="I5" s="4" t="s">
        <v>11</v>
      </c>
      <c r="J5" s="42"/>
      <c r="K5" s="37"/>
      <c r="L5" s="37"/>
    </row>
    <row r="6" spans="1:12" ht="15" customHeight="1" x14ac:dyDescent="0.25">
      <c r="A6" s="35" t="s">
        <v>12</v>
      </c>
      <c r="B6" s="40" t="s">
        <v>13</v>
      </c>
      <c r="C6" s="40" t="s">
        <v>14</v>
      </c>
      <c r="D6" s="24" t="str">
        <f>HYPERLINK("mailto:nanci@abilenevisitors.com","nanci@abilenevisitors.com")</f>
        <v>nanci@abilenevisitors.com</v>
      </c>
      <c r="E6" s="40" t="s">
        <v>15</v>
      </c>
      <c r="F6" s="40" t="s">
        <v>16</v>
      </c>
      <c r="G6" s="26" t="s">
        <v>17</v>
      </c>
      <c r="H6" s="11" t="s">
        <v>18</v>
      </c>
      <c r="I6" s="8"/>
      <c r="J6" s="6"/>
      <c r="K6" s="6"/>
      <c r="L6" s="6"/>
    </row>
    <row r="7" spans="1:12" ht="15" customHeight="1" x14ac:dyDescent="0.25">
      <c r="A7" s="14"/>
      <c r="B7" s="21"/>
      <c r="C7" s="21" t="s">
        <v>19</v>
      </c>
      <c r="D7" s="13" t="str">
        <f>HYPERLINK("mailto:trish@abilenevisitors.com","trish@abilenevisitors.com")</f>
        <v>trish@abilenevisitors.com</v>
      </c>
      <c r="E7" s="21"/>
      <c r="F7" s="21"/>
      <c r="G7" s="38"/>
      <c r="H7" s="28"/>
      <c r="I7" s="25"/>
      <c r="J7" s="37"/>
      <c r="K7" s="37"/>
      <c r="L7" s="37"/>
    </row>
    <row r="8" spans="1:12" ht="15" customHeight="1" x14ac:dyDescent="0.25">
      <c r="A8" s="14"/>
      <c r="B8" s="21" t="s">
        <v>20</v>
      </c>
      <c r="C8" s="17" t="s">
        <v>21</v>
      </c>
      <c r="D8" s="17" t="s">
        <v>21</v>
      </c>
      <c r="E8" s="21" t="s">
        <v>22</v>
      </c>
      <c r="F8" s="17"/>
      <c r="G8" s="30" t="s">
        <v>23</v>
      </c>
      <c r="H8" s="15" t="s">
        <v>21</v>
      </c>
      <c r="I8" s="21"/>
      <c r="J8" s="37"/>
      <c r="K8" s="37"/>
      <c r="L8" s="37"/>
    </row>
    <row r="9" spans="1:12" ht="22.5" x14ac:dyDescent="0.25">
      <c r="A9" s="14"/>
      <c r="B9" s="21" t="s">
        <v>24</v>
      </c>
      <c r="C9" s="21" t="s">
        <v>25</v>
      </c>
      <c r="D9" s="21" t="str">
        <f>HYPERLINK("mailto:dan@visitamarillotx.com","dan@visitamarillotx.com")</f>
        <v>dan@visitamarillotx.com</v>
      </c>
      <c r="E9" s="21" t="s">
        <v>26</v>
      </c>
      <c r="F9" s="21"/>
      <c r="G9" s="9" t="s">
        <v>27</v>
      </c>
      <c r="H9" s="28" t="s">
        <v>28</v>
      </c>
      <c r="I9" s="21"/>
      <c r="K9" s="37"/>
      <c r="L9" s="37"/>
    </row>
    <row r="10" spans="1:12" ht="15" x14ac:dyDescent="0.25">
      <c r="A10" s="14"/>
      <c r="B10" s="21"/>
      <c r="C10" s="21" t="s">
        <v>29</v>
      </c>
      <c r="D10" s="21" t="str">
        <f>HYPERLINK("mailto:eric@visitamarillotx.com","eric@visitamarillotx.com")</f>
        <v>eric@visitamarillotx.com</v>
      </c>
      <c r="E10" s="21" t="s">
        <v>30</v>
      </c>
      <c r="F10" s="21"/>
      <c r="G10" s="9"/>
      <c r="H10" s="28"/>
      <c r="I10" s="21"/>
      <c r="K10" s="37"/>
      <c r="L10" s="37"/>
    </row>
    <row r="11" spans="1:12" ht="15" customHeight="1" x14ac:dyDescent="0.25">
      <c r="A11" s="14"/>
      <c r="B11" s="21" t="s">
        <v>31</v>
      </c>
      <c r="C11" s="21" t="s">
        <v>32</v>
      </c>
      <c r="D11" s="21" t="str">
        <f>HYPERLINK("mailto:dwegman@mybigspring.com","dwegman@mybigspring.com")</f>
        <v>dwegman@mybigspring.com</v>
      </c>
      <c r="E11" s="21" t="s">
        <v>33</v>
      </c>
      <c r="F11" s="21" t="s">
        <v>34</v>
      </c>
      <c r="G11" s="30" t="s">
        <v>35</v>
      </c>
      <c r="H11" s="28" t="s">
        <v>36</v>
      </c>
      <c r="I11" s="21"/>
      <c r="J11" s="21"/>
      <c r="K11" s="37"/>
      <c r="L11" s="37"/>
    </row>
    <row r="12" spans="1:12" ht="15" x14ac:dyDescent="0.25">
      <c r="A12" s="14"/>
      <c r="B12" s="21"/>
      <c r="C12" s="21" t="s">
        <v>37</v>
      </c>
      <c r="D12" s="21" t="str">
        <f>HYPERLINK("mailto:hlewis@mybigspring.com","hlewis@mybigspring.com")</f>
        <v>hlewis@mybigspring.com</v>
      </c>
      <c r="E12" s="21"/>
      <c r="F12" s="21"/>
      <c r="G12" s="9"/>
      <c r="H12" s="28"/>
      <c r="I12" s="21"/>
      <c r="J12" s="37"/>
      <c r="K12" s="37"/>
      <c r="L12" s="37"/>
    </row>
    <row r="13" spans="1:12" ht="15" customHeight="1" x14ac:dyDescent="0.25">
      <c r="A13" s="14"/>
      <c r="B13" s="21" t="s">
        <v>38</v>
      </c>
      <c r="C13" s="21" t="s">
        <v>39</v>
      </c>
      <c r="D13" s="21" t="str">
        <f>HYPERLINK("mailto:director@brownwoodchamber.org","director@brownwoodchamber.org")</f>
        <v>director@brownwoodchamber.org</v>
      </c>
      <c r="E13" s="21" t="s">
        <v>40</v>
      </c>
      <c r="F13" s="21" t="s">
        <v>41</v>
      </c>
      <c r="G13" s="30" t="s">
        <v>42</v>
      </c>
      <c r="H13" s="2" t="s">
        <v>43</v>
      </c>
      <c r="I13" s="21"/>
      <c r="J13" s="37"/>
      <c r="K13" s="37"/>
      <c r="L13" s="37"/>
    </row>
    <row r="14" spans="1:12" ht="15" customHeight="1" x14ac:dyDescent="0.25">
      <c r="A14" s="14"/>
      <c r="B14" s="21"/>
      <c r="C14" s="21" t="s">
        <v>44</v>
      </c>
      <c r="D14" s="21" t="str">
        <f>HYPERLINK("mailto:marketing@brownwoodchamer.org","marketing@brownwoodchamer.org")</f>
        <v>marketing@brownwoodchamer.org</v>
      </c>
      <c r="E14" s="21"/>
      <c r="F14" s="21"/>
      <c r="G14" s="30"/>
      <c r="H14" s="28"/>
      <c r="I14" s="21"/>
      <c r="J14" s="37"/>
      <c r="K14" s="37"/>
      <c r="L14" s="37"/>
    </row>
    <row r="15" spans="1:12" ht="15" customHeight="1" x14ac:dyDescent="0.25">
      <c r="A15" s="14"/>
      <c r="B15" s="21" t="s">
        <v>45</v>
      </c>
      <c r="C15" s="21" t="s">
        <v>46</v>
      </c>
      <c r="D15" s="21" t="str">
        <f>HYPERLINK("mailto:CityManager@cedarhilltx.com","CityManager@cedarhilltx.com")</f>
        <v>CityManager@cedarhilltx.com</v>
      </c>
      <c r="E15" s="21" t="s">
        <v>47</v>
      </c>
      <c r="F15" s="21" t="s">
        <v>48</v>
      </c>
      <c r="G15" s="30" t="s">
        <v>49</v>
      </c>
      <c r="H15" s="28" t="s">
        <v>50</v>
      </c>
      <c r="I15" s="21"/>
      <c r="J15" s="37"/>
      <c r="K15" s="37"/>
      <c r="L15" s="37"/>
    </row>
    <row r="16" spans="1:12" ht="15" customHeight="1" x14ac:dyDescent="0.25">
      <c r="A16" s="14"/>
      <c r="B16" s="21"/>
      <c r="C16" s="21" t="s">
        <v>51</v>
      </c>
      <c r="D16" s="21" t="str">
        <f>HYPERLINK("mailto:leaanne.edwards@cedarhilltx.com","leaanne.edwards@cedarhilltx.com")</f>
        <v>leaanne.edwards@cedarhilltx.com</v>
      </c>
      <c r="E16" s="21" t="s">
        <v>47</v>
      </c>
      <c r="F16" s="21"/>
      <c r="G16" s="30"/>
      <c r="H16" s="28"/>
      <c r="I16" s="21"/>
      <c r="J16" s="37"/>
      <c r="K16" s="37"/>
      <c r="L16" s="37"/>
    </row>
    <row r="17" spans="1:12" ht="22.5" x14ac:dyDescent="0.25">
      <c r="A17" s="14"/>
      <c r="B17" s="21" t="s">
        <v>52</v>
      </c>
      <c r="C17" s="21" t="s">
        <v>53</v>
      </c>
      <c r="D17" s="21" t="str">
        <f>HYPERLINK("mailto:holly@visitlubbock.org","holly@visitlubbock.org")</f>
        <v>holly@visitlubbock.org</v>
      </c>
      <c r="E17" s="21" t="s">
        <v>54</v>
      </c>
      <c r="F17" s="21" t="s">
        <v>55</v>
      </c>
      <c r="G17" s="9" t="s">
        <v>56</v>
      </c>
      <c r="H17" s="28" t="s">
        <v>57</v>
      </c>
      <c r="I17" s="21"/>
      <c r="J17" s="37"/>
      <c r="K17" s="37"/>
      <c r="L17" s="37"/>
    </row>
    <row r="18" spans="1:12" ht="15" x14ac:dyDescent="0.25">
      <c r="A18" s="14"/>
      <c r="B18" s="21" t="s">
        <v>58</v>
      </c>
      <c r="C18" s="21"/>
      <c r="D18" s="21"/>
      <c r="E18" s="21" t="s">
        <v>59</v>
      </c>
      <c r="F18" s="21"/>
      <c r="G18" s="9" t="s">
        <v>60</v>
      </c>
      <c r="H18" s="2"/>
      <c r="I18" s="21" t="s">
        <v>61</v>
      </c>
      <c r="J18" s="37"/>
      <c r="K18" s="37"/>
      <c r="L18" s="37"/>
    </row>
    <row r="19" spans="1:12" ht="22.5" x14ac:dyDescent="0.25">
      <c r="A19" s="14"/>
      <c r="B19" s="21" t="s">
        <v>62</v>
      </c>
      <c r="C19" s="21" t="s">
        <v>63</v>
      </c>
      <c r="D19" s="16" t="str">
        <f>HYPERLINK("mailto:gingham@ci.plainview.tx.us","gingham@ci.plainview.tx.us")</f>
        <v>gingham@ci.plainview.tx.us</v>
      </c>
      <c r="E19" s="21" t="s">
        <v>64</v>
      </c>
      <c r="F19" s="21" t="s">
        <v>65</v>
      </c>
      <c r="G19" s="9" t="s">
        <v>66</v>
      </c>
      <c r="H19" s="28" t="s">
        <v>67</v>
      </c>
      <c r="I19" s="21"/>
      <c r="J19" s="37"/>
      <c r="K19" s="37"/>
      <c r="L19" s="37"/>
    </row>
    <row r="20" spans="1:12" ht="15" x14ac:dyDescent="0.25">
      <c r="A20" s="14"/>
      <c r="B20" s="21"/>
      <c r="C20" s="21" t="s">
        <v>68</v>
      </c>
      <c r="D20" s="21" t="str">
        <f>HYPERLINK("mailto:jsnyder@ci.plainview.tx.us","jsnyder@ci.plainview.tx.us")</f>
        <v>jsnyder@ci.plainview.tx.us</v>
      </c>
      <c r="E20" s="21" t="s">
        <v>69</v>
      </c>
      <c r="F20" s="21" t="s">
        <v>65</v>
      </c>
      <c r="G20" s="9"/>
      <c r="H20" s="28"/>
      <c r="I20" s="21"/>
      <c r="J20" s="37"/>
      <c r="K20" s="37"/>
      <c r="L20" s="37"/>
    </row>
    <row r="21" spans="1:12" ht="22.5" x14ac:dyDescent="0.25">
      <c r="A21" s="14"/>
      <c r="B21" s="21" t="s">
        <v>70</v>
      </c>
      <c r="C21" s="21" t="s">
        <v>71</v>
      </c>
      <c r="D21" s="21"/>
      <c r="E21" s="21" t="s">
        <v>72</v>
      </c>
      <c r="F21" s="21" t="s">
        <v>73</v>
      </c>
      <c r="G21" s="9" t="s">
        <v>74</v>
      </c>
      <c r="H21" s="28" t="s">
        <v>75</v>
      </c>
      <c r="I21" s="21"/>
      <c r="J21" s="37"/>
      <c r="K21" s="37"/>
      <c r="L21" s="37"/>
    </row>
    <row r="22" spans="1:12" ht="22.5" x14ac:dyDescent="0.25">
      <c r="A22" s="14"/>
      <c r="B22" s="21" t="s">
        <v>76</v>
      </c>
      <c r="C22" s="21" t="s">
        <v>77</v>
      </c>
      <c r="D22" s="21" t="str">
        <f>HYPERLINK("mailto:cynthia@sweetwatertexas.org","cynthia@sweetwatertexas.org")</f>
        <v>cynthia@sweetwatertexas.org</v>
      </c>
      <c r="E22" s="21" t="s">
        <v>78</v>
      </c>
      <c r="F22" s="21" t="s">
        <v>79</v>
      </c>
      <c r="G22" s="9" t="s">
        <v>80</v>
      </c>
      <c r="H22" s="28" t="s">
        <v>81</v>
      </c>
      <c r="I22" s="21"/>
      <c r="J22" s="37"/>
      <c r="K22" s="37"/>
      <c r="L22" s="37"/>
    </row>
    <row r="23" spans="1:12" ht="15" x14ac:dyDescent="0.25">
      <c r="A23" s="14"/>
      <c r="B23" s="21"/>
      <c r="C23" s="21" t="s">
        <v>82</v>
      </c>
      <c r="D23" s="21" t="str">
        <f>HYPERLINK("mailto:mary@sweetwatertexas.org","mary@sweetwatertexas.org")</f>
        <v>mary@sweetwatertexas.org</v>
      </c>
      <c r="E23" s="21"/>
      <c r="F23" s="21"/>
      <c r="G23" s="9"/>
      <c r="H23" s="28"/>
      <c r="I23" s="21"/>
      <c r="J23" s="37"/>
      <c r="K23" s="37"/>
      <c r="L23" s="37"/>
    </row>
    <row r="24" spans="1:12" ht="15" x14ac:dyDescent="0.25">
      <c r="A24" s="14"/>
      <c r="B24" s="21" t="s">
        <v>83</v>
      </c>
      <c r="C24" s="17" t="s">
        <v>84</v>
      </c>
      <c r="D24" s="21" t="str">
        <f>HYPERLINK("mailto:chamber@vernontx.com","chamber@vernontx.com")</f>
        <v>chamber@vernontx.com</v>
      </c>
      <c r="E24" s="21" t="s">
        <v>85</v>
      </c>
      <c r="F24" s="17" t="s">
        <v>84</v>
      </c>
      <c r="G24" s="3" t="s">
        <v>86</v>
      </c>
      <c r="H24" s="15" t="s">
        <v>84</v>
      </c>
      <c r="I24" s="21"/>
      <c r="J24" s="37"/>
      <c r="K24" s="37"/>
      <c r="L24" s="37"/>
    </row>
    <row r="25" spans="1:12" ht="22.5" x14ac:dyDescent="0.25">
      <c r="A25" s="14"/>
      <c r="B25" s="21" t="s">
        <v>87</v>
      </c>
      <c r="C25" s="21" t="s">
        <v>88</v>
      </c>
      <c r="D25" s="21" t="str">
        <f>HYPERLINK("mailto:lindsay.greer@wichitafallstx.gov","lindsay.greer@wichitafallstx.gov")</f>
        <v>lindsay.greer@wichitafallstx.gov</v>
      </c>
      <c r="E25" s="21" t="s">
        <v>89</v>
      </c>
      <c r="F25" s="21"/>
      <c r="G25" s="9" t="s">
        <v>90</v>
      </c>
      <c r="H25" s="28" t="s">
        <v>91</v>
      </c>
      <c r="I25" s="21"/>
      <c r="J25" s="37"/>
      <c r="K25" s="37"/>
      <c r="L25" s="37"/>
    </row>
    <row r="26" spans="1:12" ht="15" x14ac:dyDescent="0.25">
      <c r="A26" s="35" t="s">
        <v>92</v>
      </c>
      <c r="B26" s="40" t="s">
        <v>93</v>
      </c>
      <c r="C26" s="40" t="s">
        <v>94</v>
      </c>
      <c r="D26" s="40" t="str">
        <f>HYPERLINK("mailto:crice@addisontx.gov","crice@addisontx.gov")</f>
        <v>crice@addisontx.gov</v>
      </c>
      <c r="E26" s="40" t="s">
        <v>95</v>
      </c>
      <c r="F26" s="40"/>
      <c r="G26" s="19" t="s">
        <v>96</v>
      </c>
      <c r="H26" s="11"/>
      <c r="I26" s="40" t="s">
        <v>97</v>
      </c>
      <c r="J26" s="6"/>
      <c r="K26" s="6"/>
      <c r="L26" s="6"/>
    </row>
    <row r="27" spans="1:12" ht="22.5" x14ac:dyDescent="0.25">
      <c r="B27" s="21" t="s">
        <v>98</v>
      </c>
      <c r="C27" s="2" t="s">
        <v>99</v>
      </c>
      <c r="D27" s="28" t="str">
        <f>HYPERLINK("mailto:kcromwell@visitallentexas.com","kcromwell@visitallentexas.com")</f>
        <v>kcromwell@visitallentexas.com</v>
      </c>
      <c r="E27" s="21" t="s">
        <v>100</v>
      </c>
      <c r="F27" s="21"/>
      <c r="G27" s="9" t="s">
        <v>101</v>
      </c>
      <c r="H27" s="28" t="s">
        <v>102</v>
      </c>
      <c r="I27" s="21"/>
      <c r="J27" s="37"/>
      <c r="K27" s="37"/>
      <c r="L27" s="37"/>
    </row>
    <row r="28" spans="1:12" ht="15" x14ac:dyDescent="0.25">
      <c r="A28" s="14"/>
      <c r="B28" s="2"/>
      <c r="C28" s="21" t="s">
        <v>103</v>
      </c>
      <c r="D28" s="21" t="str">
        <f>HYPERLINK("mailto:hnewman@visitallentexas.com","hnewman@visitallentexas.com")</f>
        <v>hnewman@visitallentexas.com</v>
      </c>
      <c r="E28" s="2" t="s">
        <v>104</v>
      </c>
      <c r="F28" s="21"/>
      <c r="G28" s="38"/>
      <c r="H28" s="2"/>
      <c r="I28" s="21"/>
      <c r="J28" s="37"/>
      <c r="K28" s="37"/>
      <c r="L28" s="37"/>
    </row>
    <row r="29" spans="1:12" ht="22.5" x14ac:dyDescent="0.25">
      <c r="B29" s="2" t="s">
        <v>105</v>
      </c>
      <c r="C29" s="2" t="s">
        <v>106</v>
      </c>
      <c r="D29" s="2" t="str">
        <f>HYPERLINK("mailto:decima@experiencearlington.org","decima@experiencearlington.org")</f>
        <v>decima@experiencearlington.org</v>
      </c>
      <c r="E29" s="2" t="s">
        <v>107</v>
      </c>
      <c r="F29" s="21"/>
      <c r="G29" s="38" t="s">
        <v>108</v>
      </c>
      <c r="H29" s="2" t="s">
        <v>109</v>
      </c>
      <c r="I29" s="21"/>
      <c r="J29" s="37"/>
      <c r="K29" s="37"/>
      <c r="L29" s="37"/>
    </row>
    <row r="30" spans="1:12" ht="15" x14ac:dyDescent="0.25">
      <c r="A30" s="14"/>
      <c r="B30" s="21"/>
      <c r="C30" s="21" t="s">
        <v>110</v>
      </c>
      <c r="D30" s="21" t="str">
        <f>HYPERLINK("mailto:nikki@experiencearlington.org","nikki@experiencearlington.org")</f>
        <v>nikki@experiencearlington.org</v>
      </c>
      <c r="E30" s="21"/>
      <c r="F30" s="21"/>
      <c r="G30" s="9"/>
      <c r="H30" s="28"/>
      <c r="I30" s="21"/>
      <c r="J30" s="37"/>
      <c r="K30" s="37"/>
      <c r="L30" s="37"/>
    </row>
    <row r="31" spans="1:12" ht="22.5" x14ac:dyDescent="0.25">
      <c r="A31" s="14"/>
      <c r="B31" s="21" t="s">
        <v>111</v>
      </c>
      <c r="C31" s="21"/>
      <c r="D31" s="21"/>
      <c r="E31" s="21" t="s">
        <v>112</v>
      </c>
      <c r="F31" s="21"/>
      <c r="G31" s="9" t="s">
        <v>113</v>
      </c>
      <c r="H31" s="28" t="s">
        <v>114</v>
      </c>
      <c r="I31" s="21"/>
      <c r="J31" s="37"/>
      <c r="K31" s="37"/>
      <c r="L31" s="37"/>
    </row>
    <row r="32" spans="1:12" ht="22.5" x14ac:dyDescent="0.25">
      <c r="A32" s="14"/>
      <c r="B32" s="21" t="s">
        <v>115</v>
      </c>
      <c r="C32" s="21"/>
      <c r="D32" s="21"/>
      <c r="E32" s="21" t="s">
        <v>116</v>
      </c>
      <c r="F32" s="21" t="s">
        <v>117</v>
      </c>
      <c r="G32" s="9" t="s">
        <v>118</v>
      </c>
      <c r="H32" s="28" t="s">
        <v>119</v>
      </c>
      <c r="I32" s="21"/>
      <c r="J32" s="37"/>
      <c r="K32" s="37"/>
      <c r="L32" s="37"/>
    </row>
    <row r="33" spans="1:12" ht="22.5" x14ac:dyDescent="0.25">
      <c r="A33" s="14"/>
      <c r="B33" s="21" t="s">
        <v>120</v>
      </c>
      <c r="C33" s="21" t="s">
        <v>121</v>
      </c>
      <c r="D33" s="21" t="str">
        <f>HYPERLINK("mailto:chamberoffice@clearwire.net","chamberoffice@clearwire.net")</f>
        <v>chamberoffice@clearwire.net</v>
      </c>
      <c r="E33" s="21" t="s">
        <v>122</v>
      </c>
      <c r="F33" s="21" t="s">
        <v>123</v>
      </c>
      <c r="G33" s="9" t="s">
        <v>124</v>
      </c>
      <c r="H33" s="28" t="s">
        <v>125</v>
      </c>
      <c r="I33" s="21"/>
      <c r="J33" s="37"/>
      <c r="K33" s="37"/>
      <c r="L33" s="37"/>
    </row>
    <row r="34" spans="1:12" ht="22.5" x14ac:dyDescent="0.25">
      <c r="A34" s="14"/>
      <c r="B34" s="21" t="s">
        <v>126</v>
      </c>
      <c r="C34" s="21" t="s">
        <v>127</v>
      </c>
      <c r="D34" s="21" t="str">
        <f>HYPERLINK("mailto:beverly.griffith@bedfordtx.gov","beverly.griffith@bedfordtx.gov")</f>
        <v>beverly.griffith@bedfordtx.gov</v>
      </c>
      <c r="E34" s="21" t="s">
        <v>128</v>
      </c>
      <c r="F34" s="21"/>
      <c r="G34" s="9" t="s">
        <v>129</v>
      </c>
      <c r="H34" s="28" t="s">
        <v>130</v>
      </c>
      <c r="I34" s="21"/>
      <c r="J34" s="37"/>
      <c r="K34" s="37"/>
      <c r="L34" s="37"/>
    </row>
    <row r="35" spans="1:12" ht="22.5" x14ac:dyDescent="0.25">
      <c r="A35" s="14"/>
      <c r="B35" s="21" t="s">
        <v>131</v>
      </c>
      <c r="C35" s="21" t="s">
        <v>132</v>
      </c>
      <c r="D35" s="21" t="str">
        <f>HYPERLINK("mailto:stephanie@beltonchamber.com","stephanie@beltonchamber.com")</f>
        <v>stephanie@beltonchamber.com</v>
      </c>
      <c r="E35" s="21" t="s">
        <v>133</v>
      </c>
      <c r="F35" s="21" t="s">
        <v>134</v>
      </c>
      <c r="G35" s="9" t="s">
        <v>135</v>
      </c>
      <c r="H35" s="28" t="s">
        <v>136</v>
      </c>
      <c r="I35" s="21"/>
      <c r="J35" s="37"/>
      <c r="K35" s="37"/>
      <c r="L35" s="37"/>
    </row>
    <row r="36" spans="1:12" ht="15" x14ac:dyDescent="0.25">
      <c r="A36" s="14"/>
      <c r="B36" s="21"/>
      <c r="C36" s="21" t="s">
        <v>137</v>
      </c>
      <c r="D36" s="21" t="str">
        <f>HYPERLINK("mailto:jennifer@beltonchamber.com","jennifer@beltonchamber.com")</f>
        <v>jennifer@beltonchamber.com</v>
      </c>
      <c r="E36" s="21"/>
      <c r="F36" s="21"/>
      <c r="G36" s="9"/>
      <c r="H36" s="2"/>
      <c r="I36" s="21"/>
      <c r="J36" s="37"/>
      <c r="K36" s="37"/>
      <c r="L36" s="37"/>
    </row>
    <row r="37" spans="1:12" ht="22.5" x14ac:dyDescent="0.25">
      <c r="A37" s="14"/>
      <c r="B37" s="21" t="s">
        <v>138</v>
      </c>
      <c r="C37" s="21" t="s">
        <v>139</v>
      </c>
      <c r="D37" s="21" t="str">
        <f>HYPERLINK("mailto:megan@brenhamtexas.com","megan@brenhamtexas.com")</f>
        <v>megan@brenhamtexas.com</v>
      </c>
      <c r="E37" s="21" t="s">
        <v>140</v>
      </c>
      <c r="F37" s="21" t="s">
        <v>141</v>
      </c>
      <c r="G37" s="9" t="s">
        <v>142</v>
      </c>
      <c r="H37" s="28" t="s">
        <v>143</v>
      </c>
      <c r="I37" s="21"/>
      <c r="J37" s="37"/>
      <c r="K37" s="37"/>
      <c r="L37" s="37"/>
    </row>
    <row r="38" spans="1:12" ht="22.5" x14ac:dyDescent="0.25">
      <c r="A38" s="14"/>
      <c r="B38" s="21" t="s">
        <v>144</v>
      </c>
      <c r="C38" s="21" t="s">
        <v>145</v>
      </c>
      <c r="D38" s="21" t="str">
        <f>HYPERLINK("mailto:holli@bcscvb.org","holli@bcscvb.org  ")</f>
        <v xml:space="preserve">holli@bcscvb.org  </v>
      </c>
      <c r="E38" s="21" t="s">
        <v>146</v>
      </c>
      <c r="F38" s="21" t="s">
        <v>147</v>
      </c>
      <c r="G38" s="9" t="s">
        <v>148</v>
      </c>
      <c r="H38" s="28" t="s">
        <v>149</v>
      </c>
      <c r="I38" s="21"/>
      <c r="J38" s="37"/>
      <c r="K38" s="37"/>
      <c r="L38" s="37"/>
    </row>
    <row r="39" spans="1:12" ht="22.5" x14ac:dyDescent="0.25">
      <c r="A39" s="14"/>
      <c r="B39" s="2" t="s">
        <v>150</v>
      </c>
      <c r="C39" s="21" t="s">
        <v>151</v>
      </c>
      <c r="D39" s="21" t="str">
        <f>HYPERLINK("mailto:info@visitcantontx.com","info@visitcantontx.com")</f>
        <v>info@visitcantontx.com</v>
      </c>
      <c r="E39" s="21" t="s">
        <v>152</v>
      </c>
      <c r="F39" s="21" t="s">
        <v>153</v>
      </c>
      <c r="G39" s="38" t="s">
        <v>154</v>
      </c>
      <c r="H39" s="2" t="s">
        <v>155</v>
      </c>
      <c r="I39" s="21"/>
      <c r="J39" s="37"/>
      <c r="K39" s="37"/>
      <c r="L39" s="37"/>
    </row>
    <row r="40" spans="1:12" ht="22.5" x14ac:dyDescent="0.25">
      <c r="A40" s="14"/>
      <c r="B40" s="21" t="s">
        <v>156</v>
      </c>
      <c r="C40" s="21" t="s">
        <v>157</v>
      </c>
      <c r="D40" s="21" t="str">
        <f>HYPERLINK("mailto:joann@CedarCreekLakeChamber.com","joann@CedarCreekLakeChamber.com")</f>
        <v>joann@CedarCreekLakeChamber.com</v>
      </c>
      <c r="E40" s="21" t="s">
        <v>158</v>
      </c>
      <c r="F40" s="21" t="s">
        <v>159</v>
      </c>
      <c r="G40" s="9" t="s">
        <v>160</v>
      </c>
      <c r="H40" s="28" t="s">
        <v>161</v>
      </c>
      <c r="I40" s="21"/>
      <c r="J40" s="37"/>
      <c r="K40" s="37"/>
      <c r="L40" s="37"/>
    </row>
    <row r="41" spans="1:12" ht="15" x14ac:dyDescent="0.25">
      <c r="A41" s="14"/>
      <c r="B41" s="21"/>
      <c r="C41" s="21" t="s">
        <v>162</v>
      </c>
      <c r="D41" s="21" t="str">
        <f>HYPERLINK("mailto:dorene@CedarCreekLakeChamber.com","dorene@CedarCreekLakeChamber.com")</f>
        <v>dorene@CedarCreekLakeChamber.com</v>
      </c>
      <c r="E41" s="21"/>
      <c r="F41" s="21"/>
      <c r="G41" s="9"/>
      <c r="H41" s="28"/>
      <c r="I41" s="21"/>
      <c r="J41" s="37"/>
      <c r="K41" s="37"/>
      <c r="L41" s="37"/>
    </row>
    <row r="42" spans="1:12" ht="15" x14ac:dyDescent="0.25">
      <c r="A42" s="14"/>
      <c r="B42" s="21" t="s">
        <v>163</v>
      </c>
      <c r="C42" s="21" t="s">
        <v>164</v>
      </c>
      <c r="D42" s="2"/>
      <c r="E42" s="21" t="s">
        <v>165</v>
      </c>
      <c r="F42" s="21" t="s">
        <v>166</v>
      </c>
      <c r="G42" s="9" t="s">
        <v>167</v>
      </c>
      <c r="H42" s="28" t="s">
        <v>168</v>
      </c>
      <c r="I42" s="21"/>
      <c r="J42" s="37"/>
      <c r="K42" s="37"/>
      <c r="L42" s="37"/>
    </row>
    <row r="43" spans="1:12" ht="15" x14ac:dyDescent="0.25">
      <c r="A43" s="14"/>
      <c r="B43" s="21"/>
      <c r="C43" s="21" t="s">
        <v>169</v>
      </c>
      <c r="D43" s="21"/>
      <c r="E43" s="21"/>
      <c r="F43" s="21"/>
      <c r="G43" s="9"/>
      <c r="H43" s="28"/>
      <c r="I43" s="21"/>
      <c r="J43" s="37"/>
      <c r="K43" s="37"/>
      <c r="L43" s="37"/>
    </row>
    <row r="44" spans="1:12" ht="22.5" x14ac:dyDescent="0.25">
      <c r="A44" s="14"/>
      <c r="B44" s="21" t="s">
        <v>170</v>
      </c>
      <c r="C44" s="21" t="s">
        <v>171</v>
      </c>
      <c r="D44" s="21" t="str">
        <f>HYPERLINK("mailto:paigekey@cliftontexas.org","paigekey@cliftontexas.org")</f>
        <v>paigekey@cliftontexas.org</v>
      </c>
      <c r="E44" s="21" t="s">
        <v>172</v>
      </c>
      <c r="F44" s="21"/>
      <c r="G44" s="9" t="s">
        <v>173</v>
      </c>
      <c r="H44" s="28" t="s">
        <v>174</v>
      </c>
      <c r="I44" s="21"/>
      <c r="J44" s="37"/>
      <c r="K44" s="37"/>
      <c r="L44" s="37"/>
    </row>
    <row r="45" spans="1:12" ht="15" x14ac:dyDescent="0.25">
      <c r="A45" s="14"/>
      <c r="B45" s="21"/>
      <c r="C45" s="21" t="s">
        <v>175</v>
      </c>
      <c r="D45" s="21" t="str">
        <f>HYPERLINK("mailto:office@cliftontexas.org","office@cliftontexas.org")</f>
        <v>office@cliftontexas.org</v>
      </c>
      <c r="E45" s="21"/>
      <c r="F45" s="21"/>
      <c r="G45" s="9"/>
      <c r="H45" s="28"/>
      <c r="I45" s="21"/>
      <c r="J45" s="37"/>
      <c r="K45" s="37"/>
      <c r="L45" s="37"/>
    </row>
    <row r="46" spans="1:12" ht="15" x14ac:dyDescent="0.25">
      <c r="A46" s="14"/>
      <c r="B46" s="7" t="s">
        <v>176</v>
      </c>
      <c r="C46" s="21"/>
      <c r="D46" s="21"/>
      <c r="E46" s="21"/>
      <c r="F46" s="21"/>
      <c r="G46" s="9"/>
      <c r="H46" s="28"/>
      <c r="I46" s="21"/>
      <c r="J46" s="37"/>
      <c r="K46" s="37"/>
      <c r="L46" s="37"/>
    </row>
    <row r="47" spans="1:12" ht="22.5" x14ac:dyDescent="0.25">
      <c r="A47" s="14"/>
      <c r="B47" s="21" t="s">
        <v>177</v>
      </c>
      <c r="C47" s="21" t="s">
        <v>178</v>
      </c>
      <c r="D47" s="2" t="str">
        <f>HYPERLINK("mailto:president@copperascove.com","president@copperascove.com")</f>
        <v>president@copperascove.com</v>
      </c>
      <c r="E47" s="21" t="s">
        <v>179</v>
      </c>
      <c r="F47" s="21" t="s">
        <v>180</v>
      </c>
      <c r="G47" s="9" t="s">
        <v>181</v>
      </c>
      <c r="H47" s="28" t="s">
        <v>182</v>
      </c>
      <c r="I47" s="21"/>
      <c r="J47" s="37"/>
      <c r="K47" s="37"/>
      <c r="L47" s="37"/>
    </row>
    <row r="48" spans="1:12" ht="15" x14ac:dyDescent="0.25">
      <c r="A48" s="14"/>
      <c r="B48" s="21" t="s">
        <v>183</v>
      </c>
      <c r="C48" s="2"/>
      <c r="D48" s="21"/>
      <c r="E48" s="21" t="s">
        <v>184</v>
      </c>
      <c r="G48" s="9" t="s">
        <v>185</v>
      </c>
      <c r="H48" s="28"/>
      <c r="I48" s="21"/>
      <c r="J48" s="37"/>
      <c r="K48" s="37"/>
      <c r="L48" s="37"/>
    </row>
    <row r="49" spans="1:12" ht="15" x14ac:dyDescent="0.25">
      <c r="A49" s="14"/>
      <c r="B49" s="21" t="s">
        <v>186</v>
      </c>
      <c r="C49" s="17" t="s">
        <v>84</v>
      </c>
      <c r="D49" s="17" t="s">
        <v>84</v>
      </c>
      <c r="E49" s="21" t="s">
        <v>187</v>
      </c>
      <c r="F49" s="17" t="s">
        <v>84</v>
      </c>
      <c r="G49" s="9" t="s">
        <v>188</v>
      </c>
      <c r="H49" s="15" t="s">
        <v>84</v>
      </c>
      <c r="I49" s="21"/>
      <c r="J49" s="37"/>
      <c r="K49" s="37"/>
      <c r="L49" s="37"/>
    </row>
    <row r="50" spans="1:12" ht="22.5" x14ac:dyDescent="0.25">
      <c r="A50" s="14"/>
      <c r="B50" s="21" t="s">
        <v>189</v>
      </c>
      <c r="C50" s="21" t="s">
        <v>190</v>
      </c>
      <c r="D50" s="21" t="str">
        <f>HYPERLINK("mailto:misty.hudson@netcommander.com ","misty.hudson@netcommander.com ")</f>
        <v xml:space="preserve">misty.hudson@netcommander.com </v>
      </c>
      <c r="E50" s="21" t="s">
        <v>191</v>
      </c>
      <c r="F50" s="21" t="s">
        <v>192</v>
      </c>
      <c r="G50" s="9" t="s">
        <v>193</v>
      </c>
      <c r="H50" s="28" t="s">
        <v>194</v>
      </c>
      <c r="I50" s="21" t="s">
        <v>195</v>
      </c>
      <c r="J50" s="37"/>
      <c r="K50" s="37"/>
      <c r="L50" s="37"/>
    </row>
    <row r="51" spans="1:12" ht="15" x14ac:dyDescent="0.25">
      <c r="A51" s="14"/>
      <c r="B51" s="21"/>
      <c r="C51" s="21" t="s">
        <v>196</v>
      </c>
      <c r="D51" s="21" t="str">
        <f>HYPERLINK("mailto:dfrench@communicomm.com ","dfrench@communicomm.com")</f>
        <v>dfrench@communicomm.com</v>
      </c>
      <c r="E51" s="21"/>
      <c r="F51" s="21"/>
      <c r="G51" s="9"/>
      <c r="H51" s="28"/>
      <c r="I51" s="21"/>
      <c r="J51" s="37"/>
      <c r="K51" s="37"/>
      <c r="L51" s="37"/>
    </row>
    <row r="52" spans="1:12" ht="22.5" x14ac:dyDescent="0.25">
      <c r="A52" s="14"/>
      <c r="B52" s="21" t="s">
        <v>197</v>
      </c>
      <c r="C52" s="21" t="s">
        <v>198</v>
      </c>
      <c r="D52" s="21"/>
      <c r="E52" s="21" t="s">
        <v>199</v>
      </c>
      <c r="F52" s="21" t="s">
        <v>200</v>
      </c>
      <c r="G52" s="9" t="s">
        <v>201</v>
      </c>
      <c r="H52" s="28" t="s">
        <v>202</v>
      </c>
      <c r="I52" s="21"/>
      <c r="J52" s="37"/>
      <c r="K52" s="37"/>
      <c r="L52" s="37"/>
    </row>
    <row r="53" spans="1:12" ht="15" x14ac:dyDescent="0.25">
      <c r="A53" s="14"/>
      <c r="B53" s="21"/>
      <c r="C53" s="2" t="s">
        <v>203</v>
      </c>
      <c r="D53" s="21"/>
      <c r="E53" s="21"/>
      <c r="F53" s="21"/>
      <c r="G53" s="9"/>
      <c r="H53" s="28"/>
      <c r="I53" s="21"/>
      <c r="J53" s="37"/>
      <c r="K53" s="37"/>
      <c r="L53" s="37"/>
    </row>
    <row r="54" spans="1:12" ht="22.5" x14ac:dyDescent="0.25">
      <c r="A54" s="14"/>
      <c r="B54" s="21" t="s">
        <v>204</v>
      </c>
      <c r="C54" s="21" t="s">
        <v>205</v>
      </c>
      <c r="D54" s="21" t="str">
        <f>HYPERLINK("mailto:veronica@discoverdenton.com ","veronica@discoverdenton.com")</f>
        <v>veronica@discoverdenton.com</v>
      </c>
      <c r="E54" s="21" t="s">
        <v>206</v>
      </c>
      <c r="F54" s="21"/>
      <c r="G54" s="9" t="s">
        <v>207</v>
      </c>
      <c r="H54" s="28" t="s">
        <v>208</v>
      </c>
      <c r="I54" s="21"/>
      <c r="J54" s="37"/>
      <c r="K54" s="37"/>
      <c r="L54" s="37"/>
    </row>
    <row r="55" spans="1:12" ht="15" x14ac:dyDescent="0.25">
      <c r="A55" s="14"/>
      <c r="B55" s="21"/>
      <c r="C55" s="21" t="s">
        <v>209</v>
      </c>
      <c r="D55" s="21" t="str">
        <f>HYPERLINK("mailto:kim@discoverdenton.com ","kim@discoverdenton.com")</f>
        <v>kim@discoverdenton.com</v>
      </c>
      <c r="E55" s="21"/>
      <c r="F55" s="21"/>
      <c r="G55" s="9"/>
      <c r="H55" s="28"/>
      <c r="I55" s="21"/>
      <c r="J55" s="37"/>
      <c r="K55" s="37"/>
      <c r="L55" s="37"/>
    </row>
    <row r="56" spans="1:12" ht="22.5" x14ac:dyDescent="0.25">
      <c r="A56" s="14"/>
      <c r="B56" s="21" t="s">
        <v>210</v>
      </c>
      <c r="C56" s="21"/>
      <c r="D56" s="21"/>
      <c r="E56" s="21" t="s">
        <v>211</v>
      </c>
      <c r="F56" s="21"/>
      <c r="G56" s="9" t="s">
        <v>212</v>
      </c>
      <c r="H56" s="28" t="s">
        <v>213</v>
      </c>
      <c r="I56" s="21"/>
      <c r="J56" s="37"/>
      <c r="K56" s="37"/>
      <c r="L56" s="37"/>
    </row>
    <row r="57" spans="1:12" ht="15" x14ac:dyDescent="0.25">
      <c r="A57" s="14"/>
      <c r="B57" s="21" t="s">
        <v>214</v>
      </c>
      <c r="C57" s="2"/>
      <c r="D57" s="21"/>
      <c r="E57" s="21" t="s">
        <v>215</v>
      </c>
      <c r="F57" s="21"/>
      <c r="G57" s="9" t="s">
        <v>216</v>
      </c>
      <c r="H57" s="28"/>
      <c r="I57" s="21"/>
      <c r="J57" s="37"/>
      <c r="K57" s="37"/>
      <c r="L57" s="37"/>
    </row>
    <row r="58" spans="1:12" ht="22.5" x14ac:dyDescent="0.25">
      <c r="A58" s="14"/>
      <c r="B58" s="21" t="s">
        <v>217</v>
      </c>
      <c r="C58" s="21"/>
      <c r="D58" s="21"/>
      <c r="E58" s="21" t="s">
        <v>218</v>
      </c>
      <c r="F58" s="21" t="s">
        <v>219</v>
      </c>
      <c r="G58" s="9" t="s">
        <v>220</v>
      </c>
      <c r="H58" s="28" t="s">
        <v>221</v>
      </c>
      <c r="I58" s="21" t="s">
        <v>222</v>
      </c>
      <c r="J58" s="37"/>
      <c r="K58" s="37"/>
      <c r="L58" s="37"/>
    </row>
    <row r="59" spans="1:12" ht="22.5" x14ac:dyDescent="0.25">
      <c r="A59" s="14"/>
      <c r="B59" s="21" t="s">
        <v>223</v>
      </c>
      <c r="C59" s="21" t="s">
        <v>224</v>
      </c>
      <c r="D59" s="21" t="str">
        <f>HYPERLINK("mailto:anne.stokes@farmersbranch.info ","anne.stokes@farmersbranch.info")</f>
        <v>anne.stokes@farmersbranch.info</v>
      </c>
      <c r="E59" s="21" t="s">
        <v>225</v>
      </c>
      <c r="F59" s="21"/>
      <c r="G59" s="9" t="s">
        <v>226</v>
      </c>
      <c r="H59" s="28" t="s">
        <v>227</v>
      </c>
      <c r="I59" s="21"/>
      <c r="J59" s="37"/>
      <c r="K59" s="37"/>
      <c r="L59" s="37"/>
    </row>
    <row r="60" spans="1:12" ht="15" x14ac:dyDescent="0.25">
      <c r="A60" s="14"/>
      <c r="B60" s="21"/>
      <c r="C60" s="21" t="s">
        <v>228</v>
      </c>
      <c r="D60" s="21" t="str">
        <f>HYPERLINK("mailto:john.land@farmersbranch.info ","john.land@farmersbranch.info")</f>
        <v>john.land@farmersbranch.info</v>
      </c>
      <c r="E60" s="21"/>
      <c r="F60" s="21"/>
      <c r="G60" s="9"/>
      <c r="H60" s="28"/>
      <c r="I60" s="21"/>
      <c r="J60" s="37"/>
      <c r="K60" s="37"/>
      <c r="L60" s="37"/>
    </row>
    <row r="61" spans="1:12" ht="22.5" x14ac:dyDescent="0.25">
      <c r="A61" s="14"/>
      <c r="B61" s="21" t="s">
        <v>229</v>
      </c>
      <c r="C61" s="21" t="s">
        <v>230</v>
      </c>
      <c r="D61" s="21" t="str">
        <f>HYPERLINK("mailto:cissynixon@fortworth.com ","cissynixon@fortworth.com")</f>
        <v>cissynixon@fortworth.com</v>
      </c>
      <c r="E61" s="21" t="s">
        <v>231</v>
      </c>
      <c r="F61" s="21"/>
      <c r="G61" s="9" t="s">
        <v>232</v>
      </c>
      <c r="H61" s="28" t="s">
        <v>233</v>
      </c>
      <c r="I61" s="21"/>
      <c r="J61" s="37"/>
      <c r="K61" s="37"/>
      <c r="L61" s="37"/>
    </row>
    <row r="62" spans="1:12" ht="22.5" x14ac:dyDescent="0.25">
      <c r="A62" s="14"/>
      <c r="B62" s="21" t="s">
        <v>234</v>
      </c>
      <c r="C62" s="21"/>
      <c r="D62" s="21"/>
      <c r="E62" s="21" t="s">
        <v>235</v>
      </c>
      <c r="F62" s="21"/>
      <c r="G62" s="9" t="s">
        <v>236</v>
      </c>
      <c r="H62" s="28" t="s">
        <v>237</v>
      </c>
      <c r="I62" s="21"/>
      <c r="J62" s="37"/>
      <c r="K62" s="37"/>
      <c r="L62" s="37"/>
    </row>
    <row r="63" spans="1:12" ht="22.5" x14ac:dyDescent="0.25">
      <c r="A63" s="14"/>
      <c r="B63" s="21" t="s">
        <v>238</v>
      </c>
      <c r="C63" s="21" t="s">
        <v>239</v>
      </c>
      <c r="D63" s="21" t="str">
        <f>HYPERLINK("mailto:marla@visitfrisco.com ","marla@visitfrisco.com")</f>
        <v>marla@visitfrisco.com</v>
      </c>
      <c r="E63" s="21" t="s">
        <v>240</v>
      </c>
      <c r="F63" s="21" t="s">
        <v>241</v>
      </c>
      <c r="G63" s="9" t="s">
        <v>242</v>
      </c>
      <c r="H63" s="28" t="s">
        <v>243</v>
      </c>
      <c r="I63" s="21"/>
      <c r="J63" s="37"/>
      <c r="K63" s="37"/>
      <c r="L63" s="37"/>
    </row>
    <row r="64" spans="1:12" ht="15" x14ac:dyDescent="0.25">
      <c r="A64" s="14"/>
      <c r="B64" s="21"/>
      <c r="C64" s="21" t="s">
        <v>244</v>
      </c>
      <c r="D64" s="21" t="str">
        <f>HYPERLINK("mailto:dstokes@visitfrisco.com ","dstokes@visitfrisco.com")</f>
        <v>dstokes@visitfrisco.com</v>
      </c>
      <c r="E64" s="21" t="s">
        <v>245</v>
      </c>
      <c r="G64" s="9"/>
      <c r="H64" s="28"/>
      <c r="I64" s="21"/>
      <c r="J64" s="37"/>
      <c r="K64" s="37"/>
      <c r="L64" s="37"/>
    </row>
    <row r="65" spans="1:12" ht="15" x14ac:dyDescent="0.25">
      <c r="A65" s="14"/>
      <c r="B65" s="21" t="s">
        <v>246</v>
      </c>
      <c r="C65" s="21" t="s">
        <v>247</v>
      </c>
      <c r="D65" s="21"/>
      <c r="E65" s="21" t="s">
        <v>248</v>
      </c>
      <c r="F65" s="21" t="s">
        <v>249</v>
      </c>
      <c r="G65" s="9" t="s">
        <v>250</v>
      </c>
      <c r="H65" s="28"/>
      <c r="I65" s="21"/>
      <c r="J65" s="37"/>
      <c r="K65" s="37"/>
      <c r="L65" s="37"/>
    </row>
    <row r="66" spans="1:12" ht="15" x14ac:dyDescent="0.25">
      <c r="A66" s="14"/>
      <c r="B66" s="21"/>
      <c r="C66" s="21" t="s">
        <v>251</v>
      </c>
      <c r="D66" s="21"/>
      <c r="E66" s="21"/>
      <c r="F66" s="21"/>
      <c r="G66" s="9"/>
      <c r="H66" s="28"/>
      <c r="I66" s="21"/>
      <c r="J66" s="37"/>
      <c r="K66" s="37"/>
      <c r="L66" s="37"/>
    </row>
    <row r="67" spans="1:12" ht="22.5" x14ac:dyDescent="0.25">
      <c r="A67" s="14"/>
      <c r="B67" s="21" t="s">
        <v>252</v>
      </c>
      <c r="C67" s="21"/>
      <c r="D67" s="21"/>
      <c r="E67" s="21" t="s">
        <v>253</v>
      </c>
      <c r="F67" s="21"/>
      <c r="G67" s="9" t="s">
        <v>254</v>
      </c>
      <c r="H67" s="28" t="s">
        <v>255</v>
      </c>
      <c r="I67" s="21"/>
      <c r="J67" s="37"/>
      <c r="K67" s="37"/>
      <c r="L67" s="37"/>
    </row>
    <row r="68" spans="1:12" ht="22.5" x14ac:dyDescent="0.25">
      <c r="A68" s="14"/>
      <c r="B68" s="21" t="s">
        <v>256</v>
      </c>
      <c r="C68" s="21"/>
      <c r="D68" s="21"/>
      <c r="E68" s="21" t="s">
        <v>257</v>
      </c>
      <c r="F68" s="21"/>
      <c r="G68" s="9" t="s">
        <v>258</v>
      </c>
      <c r="H68" s="28" t="s">
        <v>259</v>
      </c>
      <c r="I68" s="21" t="s">
        <v>260</v>
      </c>
      <c r="J68" s="37"/>
      <c r="K68" s="37"/>
      <c r="L68" s="37"/>
    </row>
    <row r="69" spans="1:12" ht="15" x14ac:dyDescent="0.25">
      <c r="A69" s="14"/>
      <c r="B69" s="21" t="s">
        <v>261</v>
      </c>
      <c r="C69" s="17" t="s">
        <v>84</v>
      </c>
      <c r="D69" s="17" t="s">
        <v>84</v>
      </c>
      <c r="E69" s="21" t="s">
        <v>262</v>
      </c>
      <c r="F69" s="17" t="s">
        <v>84</v>
      </c>
      <c r="G69" s="20" t="s">
        <v>263</v>
      </c>
      <c r="H69" s="15" t="s">
        <v>84</v>
      </c>
      <c r="I69" s="17" t="s">
        <v>84</v>
      </c>
      <c r="J69" s="37"/>
      <c r="K69" s="37"/>
      <c r="L69" s="37"/>
    </row>
    <row r="70" spans="1:12" ht="22.5" x14ac:dyDescent="0.25">
      <c r="A70" s="14"/>
      <c r="B70" s="21" t="s">
        <v>264</v>
      </c>
      <c r="C70" s="21"/>
      <c r="D70" s="21"/>
      <c r="E70" s="21" t="s">
        <v>265</v>
      </c>
      <c r="F70" s="21"/>
      <c r="G70" s="9" t="s">
        <v>266</v>
      </c>
      <c r="H70" s="28" t="s">
        <v>267</v>
      </c>
      <c r="I70" s="21"/>
      <c r="J70" s="37"/>
      <c r="K70" s="37"/>
      <c r="L70" s="37"/>
    </row>
    <row r="71" spans="1:12" ht="22.5" x14ac:dyDescent="0.25">
      <c r="A71" s="14"/>
      <c r="B71" s="21" t="s">
        <v>268</v>
      </c>
      <c r="C71" s="21" t="s">
        <v>269</v>
      </c>
      <c r="D71" s="21" t="str">
        <f>HYPERLINK("mailto:mgeorge@granburytx.com ","mgeorge@granburytx.com")</f>
        <v>mgeorge@granburytx.com</v>
      </c>
      <c r="E71" s="21" t="s">
        <v>270</v>
      </c>
      <c r="F71" s="21" t="s">
        <v>271</v>
      </c>
      <c r="G71" s="9" t="s">
        <v>272</v>
      </c>
      <c r="H71" s="28" t="s">
        <v>273</v>
      </c>
      <c r="I71" s="21"/>
      <c r="J71" s="37"/>
      <c r="K71" s="37"/>
      <c r="L71" s="37"/>
    </row>
    <row r="72" spans="1:12" ht="22.5" x14ac:dyDescent="0.25">
      <c r="A72" s="14"/>
      <c r="B72" s="21" t="s">
        <v>274</v>
      </c>
      <c r="C72" s="2" t="s">
        <v>275</v>
      </c>
      <c r="D72" s="2" t="str">
        <f>HYPERLINK("mailto:cmckillo@gptx.org ","cmckillo@gptx.org")</f>
        <v>cmckillo@gptx.org</v>
      </c>
      <c r="E72" s="2" t="s">
        <v>276</v>
      </c>
      <c r="G72" s="38" t="s">
        <v>277</v>
      </c>
      <c r="H72" s="2" t="s">
        <v>278</v>
      </c>
      <c r="I72" s="21" t="s">
        <v>279</v>
      </c>
      <c r="J72" s="37"/>
      <c r="K72" s="37"/>
      <c r="L72" s="37"/>
    </row>
    <row r="73" spans="1:12" ht="22.5" x14ac:dyDescent="0.25">
      <c r="A73" s="14"/>
      <c r="B73" s="21" t="s">
        <v>280</v>
      </c>
      <c r="C73" s="21"/>
      <c r="D73" s="21"/>
      <c r="E73" s="21" t="s">
        <v>281</v>
      </c>
      <c r="F73" s="21" t="s">
        <v>282</v>
      </c>
      <c r="G73" s="9" t="s">
        <v>283</v>
      </c>
      <c r="H73" s="28" t="s">
        <v>284</v>
      </c>
      <c r="I73" s="21"/>
      <c r="J73" s="37"/>
      <c r="K73" s="37"/>
      <c r="L73" s="37"/>
    </row>
    <row r="74" spans="1:12" ht="22.5" x14ac:dyDescent="0.25">
      <c r="A74" s="14"/>
      <c r="B74" s="21" t="s">
        <v>285</v>
      </c>
      <c r="C74" s="21" t="s">
        <v>286</v>
      </c>
      <c r="D74" s="21" t="str">
        <f>HYPERLINK("mailto:susan@greenvillechamber.com ","susan@greenvillechamber.com")</f>
        <v>susan@greenvillechamber.com</v>
      </c>
      <c r="E74" s="21" t="s">
        <v>287</v>
      </c>
      <c r="F74" s="21" t="s">
        <v>288</v>
      </c>
      <c r="G74" s="9" t="s">
        <v>289</v>
      </c>
      <c r="H74" s="28" t="s">
        <v>290</v>
      </c>
      <c r="I74" s="21" t="s">
        <v>291</v>
      </c>
      <c r="J74" s="37"/>
      <c r="K74" s="37"/>
      <c r="L74" s="37"/>
    </row>
    <row r="75" spans="1:12" ht="22.5" x14ac:dyDescent="0.25">
      <c r="A75" s="14"/>
      <c r="B75" s="21" t="s">
        <v>292</v>
      </c>
      <c r="C75" s="21" t="s">
        <v>293</v>
      </c>
      <c r="D75" s="21" t="str">
        <f>HYPERLINK("mailto:hamiltonedc@htcomp.net  ","hamiltonedc@htcomp.net ")</f>
        <v xml:space="preserve">hamiltonedc@htcomp.net </v>
      </c>
      <c r="E75" s="21" t="s">
        <v>294</v>
      </c>
      <c r="F75" s="21" t="s">
        <v>295</v>
      </c>
      <c r="G75" s="9" t="s">
        <v>296</v>
      </c>
      <c r="H75" s="28" t="s">
        <v>297</v>
      </c>
      <c r="I75" s="21"/>
      <c r="J75" s="37"/>
      <c r="K75" s="37"/>
      <c r="L75" s="37"/>
    </row>
    <row r="76" spans="1:12" ht="22.5" x14ac:dyDescent="0.25">
      <c r="A76" s="14"/>
      <c r="B76" s="21" t="s">
        <v>298</v>
      </c>
      <c r="C76" s="21" t="s">
        <v>299</v>
      </c>
      <c r="D76" s="21" t="str">
        <f>HYPERLINK("mailto:director@hillsborochamber.com  ","director@hillsborochamber.com ")</f>
        <v xml:space="preserve">director@hillsborochamber.com </v>
      </c>
      <c r="E76" s="21" t="s">
        <v>300</v>
      </c>
      <c r="F76" s="21" t="s">
        <v>301</v>
      </c>
      <c r="G76" s="9" t="s">
        <v>302</v>
      </c>
      <c r="H76" s="28" t="s">
        <v>303</v>
      </c>
      <c r="I76" s="21" t="s">
        <v>304</v>
      </c>
      <c r="J76" s="37"/>
      <c r="K76" s="37"/>
      <c r="L76" s="37"/>
    </row>
    <row r="77" spans="1:12" ht="15" x14ac:dyDescent="0.25">
      <c r="A77" s="14"/>
      <c r="B77" s="21"/>
      <c r="C77" s="21" t="s">
        <v>305</v>
      </c>
      <c r="D77" s="21"/>
      <c r="E77" s="21"/>
      <c r="F77" s="21"/>
      <c r="G77" s="9"/>
      <c r="H77" s="28"/>
      <c r="I77" s="21"/>
      <c r="J77" s="37"/>
      <c r="K77" s="37"/>
      <c r="L77" s="37"/>
    </row>
    <row r="78" spans="1:12" ht="22.5" x14ac:dyDescent="0.25">
      <c r="A78" s="14"/>
      <c r="B78" s="21" t="s">
        <v>306</v>
      </c>
      <c r="C78" s="21" t="s">
        <v>307</v>
      </c>
      <c r="D78" s="21"/>
      <c r="E78" s="21" t="s">
        <v>308</v>
      </c>
      <c r="F78" s="21" t="s">
        <v>309</v>
      </c>
      <c r="G78" s="9" t="s">
        <v>310</v>
      </c>
      <c r="H78" s="28" t="s">
        <v>311</v>
      </c>
      <c r="I78" s="21"/>
      <c r="J78" s="37"/>
      <c r="K78" s="37"/>
      <c r="L78" s="37"/>
    </row>
    <row r="79" spans="1:12" ht="15" x14ac:dyDescent="0.25">
      <c r="A79" s="14"/>
      <c r="B79" s="21"/>
      <c r="C79" s="21" t="s">
        <v>312</v>
      </c>
      <c r="D79" s="21"/>
      <c r="E79" s="21"/>
      <c r="F79" s="21"/>
      <c r="G79" s="9"/>
      <c r="H79" s="28"/>
      <c r="I79" s="21"/>
      <c r="J79" s="37"/>
      <c r="K79" s="37"/>
      <c r="L79" s="37"/>
    </row>
    <row r="80" spans="1:12" ht="22.5" x14ac:dyDescent="0.25">
      <c r="A80" s="14"/>
      <c r="B80" s="21" t="s">
        <v>313</v>
      </c>
      <c r="C80" s="21" t="s">
        <v>314</v>
      </c>
      <c r="D80" s="21" t="str">
        <f>HYPERLINK("mailto:cnorthington@hurstcc.com  ","cnorthington@hurstcc.com ")</f>
        <v xml:space="preserve">cnorthington@hurstcc.com </v>
      </c>
      <c r="E80" s="21" t="s">
        <v>315</v>
      </c>
      <c r="F80" s="21" t="s">
        <v>316</v>
      </c>
      <c r="G80" s="9" t="s">
        <v>317</v>
      </c>
      <c r="H80" s="28" t="s">
        <v>318</v>
      </c>
      <c r="I80" s="21"/>
      <c r="J80" s="37"/>
      <c r="K80" s="37"/>
      <c r="L80" s="37"/>
    </row>
    <row r="81" spans="1:12" ht="22.5" x14ac:dyDescent="0.25">
      <c r="A81" s="14"/>
      <c r="B81" s="21" t="s">
        <v>319</v>
      </c>
      <c r="C81" s="21" t="s">
        <v>320</v>
      </c>
      <c r="D81" s="21" t="str">
        <f>HYPERLINK("mailto:dpfaff@irvingtexas.com  ","dpfaff@irvingtexas.com ")</f>
        <v xml:space="preserve">dpfaff@irvingtexas.com </v>
      </c>
      <c r="E81" s="21" t="s">
        <v>321</v>
      </c>
      <c r="F81" s="21" t="s">
        <v>322</v>
      </c>
      <c r="G81" s="9" t="s">
        <v>323</v>
      </c>
      <c r="H81" s="28" t="s">
        <v>324</v>
      </c>
      <c r="I81" s="21"/>
      <c r="J81" s="37"/>
      <c r="K81" s="37"/>
      <c r="L81" s="37"/>
    </row>
    <row r="82" spans="1:12" ht="15" x14ac:dyDescent="0.25">
      <c r="A82" s="14"/>
      <c r="B82" s="21"/>
      <c r="C82" s="21" t="s">
        <v>325</v>
      </c>
      <c r="D82" s="21" t="str">
        <f>HYPERLINK("mailto:mgast@irvingtexas.com  ","mgast@irvingtexas.com ")</f>
        <v xml:space="preserve">mgast@irvingtexas.com </v>
      </c>
      <c r="E82" s="21"/>
      <c r="F82" s="21"/>
      <c r="G82" s="9"/>
      <c r="H82" s="28"/>
      <c r="I82" s="21"/>
      <c r="J82" s="37"/>
      <c r="K82" s="37"/>
      <c r="L82" s="37"/>
    </row>
    <row r="83" spans="1:12" ht="22.5" x14ac:dyDescent="0.25">
      <c r="A83" s="14"/>
      <c r="B83" s="21" t="s">
        <v>326</v>
      </c>
      <c r="C83" s="21" t="s">
        <v>275</v>
      </c>
      <c r="D83" s="2" t="str">
        <f>HYPERLINK("mailto:info@visitkilleen.com  ","info@visitkilleen.com ")</f>
        <v xml:space="preserve">info@visitkilleen.com </v>
      </c>
      <c r="E83" s="21" t="s">
        <v>327</v>
      </c>
      <c r="F83" s="21"/>
      <c r="G83" s="9" t="s">
        <v>328</v>
      </c>
      <c r="H83" s="28" t="s">
        <v>329</v>
      </c>
      <c r="I83" s="21"/>
      <c r="J83" s="37"/>
      <c r="K83" s="37"/>
      <c r="L83" s="37"/>
    </row>
    <row r="84" spans="1:12" ht="22.5" x14ac:dyDescent="0.25">
      <c r="A84" s="14"/>
      <c r="B84" s="21" t="s">
        <v>330</v>
      </c>
      <c r="C84" s="21" t="s">
        <v>331</v>
      </c>
      <c r="D84" s="21" t="str">
        <f>HYPERLINK("mailto:ijkunke@cityoflewisville.com ","jkunke@cityoflewisville.com ")</f>
        <v xml:space="preserve">jkunke@cityoflewisville.com </v>
      </c>
      <c r="E84" s="21" t="s">
        <v>332</v>
      </c>
      <c r="F84" s="21" t="s">
        <v>333</v>
      </c>
      <c r="G84" s="9" t="s">
        <v>334</v>
      </c>
      <c r="H84" s="28" t="s">
        <v>335</v>
      </c>
      <c r="I84" s="21" t="s">
        <v>336</v>
      </c>
      <c r="J84" s="37"/>
      <c r="K84" s="37"/>
      <c r="L84" s="37"/>
    </row>
    <row r="85" spans="1:12" ht="15" x14ac:dyDescent="0.25">
      <c r="A85" s="14"/>
      <c r="B85" s="21"/>
      <c r="C85" s="21" t="s">
        <v>337</v>
      </c>
      <c r="D85" s="21"/>
      <c r="E85" s="21" t="s">
        <v>338</v>
      </c>
      <c r="G85" s="9"/>
      <c r="H85" s="28"/>
      <c r="I85" s="21"/>
      <c r="J85" s="37"/>
      <c r="K85" s="37"/>
      <c r="L85" s="37"/>
    </row>
    <row r="86" spans="1:12" ht="22.5" x14ac:dyDescent="0.25">
      <c r="A86" s="14"/>
      <c r="B86" s="21" t="s">
        <v>339</v>
      </c>
      <c r="C86" s="21" t="s">
        <v>340</v>
      </c>
      <c r="D86" s="21" t="str">
        <f>HYPERLINK("mailto:theresa.cohagen@mansfield-tx.gov ","theresa.cohagen@mansfield-tx.gov")</f>
        <v>theresa.cohagen@mansfield-tx.gov</v>
      </c>
      <c r="E86" s="21" t="s">
        <v>341</v>
      </c>
      <c r="F86" s="21"/>
      <c r="G86" s="9" t="s">
        <v>342</v>
      </c>
      <c r="H86" s="28" t="s">
        <v>343</v>
      </c>
      <c r="I86" s="21"/>
      <c r="J86" s="37"/>
      <c r="K86" s="37"/>
      <c r="L86" s="37"/>
    </row>
    <row r="87" spans="1:12" ht="15" x14ac:dyDescent="0.25">
      <c r="A87" s="14"/>
      <c r="B87" s="21" t="s">
        <v>344</v>
      </c>
      <c r="C87" s="21" t="s">
        <v>345</v>
      </c>
      <c r="D87" s="21" t="str">
        <f>HYPERLINK("mailto:dguerra@visitmckinney.com ","dguerra@visitmckinney.com")</f>
        <v>dguerra@visitmckinney.com</v>
      </c>
      <c r="E87" s="21" t="s">
        <v>346</v>
      </c>
      <c r="F87" s="21"/>
      <c r="G87" s="9"/>
      <c r="H87" s="28"/>
      <c r="I87" s="21"/>
      <c r="J87" s="37"/>
      <c r="K87" s="37"/>
      <c r="L87" s="37"/>
    </row>
    <row r="88" spans="1:12" ht="22.5" x14ac:dyDescent="0.25">
      <c r="A88" s="14"/>
      <c r="B88" s="21"/>
      <c r="C88" s="21" t="s">
        <v>347</v>
      </c>
      <c r="D88" s="21" t="str">
        <f>HYPERLINK("mailto:bshumate@visitmckinney.com ","bshumate@visitmckinney.com")</f>
        <v>bshumate@visitmckinney.com</v>
      </c>
      <c r="E88" s="21" t="s">
        <v>348</v>
      </c>
      <c r="F88" s="21"/>
      <c r="G88" s="9" t="s">
        <v>349</v>
      </c>
      <c r="H88" s="28" t="s">
        <v>350</v>
      </c>
      <c r="I88" s="21"/>
      <c r="J88" s="37"/>
      <c r="K88" s="37"/>
      <c r="L88" s="37"/>
    </row>
    <row r="89" spans="1:12" ht="22.5" x14ac:dyDescent="0.25">
      <c r="A89" s="14"/>
      <c r="B89" s="21" t="s">
        <v>351</v>
      </c>
      <c r="C89" s="21" t="s">
        <v>352</v>
      </c>
      <c r="D89" s="21" t="str">
        <f>HYPERLINK("mailto:judy@realtexasflavor.com ","judy@realtexasflavor.com")</f>
        <v>judy@realtexasflavor.com</v>
      </c>
      <c r="E89" s="21" t="s">
        <v>353</v>
      </c>
      <c r="F89" s="21" t="s">
        <v>354</v>
      </c>
      <c r="G89" s="9" t="s">
        <v>355</v>
      </c>
      <c r="H89" s="28" t="s">
        <v>356</v>
      </c>
      <c r="I89" s="21"/>
      <c r="J89" s="37"/>
      <c r="K89" s="37"/>
      <c r="L89" s="37"/>
    </row>
    <row r="90" spans="1:12" ht="22.5" x14ac:dyDescent="0.25">
      <c r="A90" s="14"/>
      <c r="B90" s="21" t="s">
        <v>357</v>
      </c>
      <c r="C90" s="21" t="s">
        <v>358</v>
      </c>
      <c r="D90" s="21" t="str">
        <f>HYPERLINK("mailto:beth@mineralwellstx.com ","beth@mineralwellstx.com")</f>
        <v>beth@mineralwellstx.com</v>
      </c>
      <c r="E90" s="21" t="s">
        <v>359</v>
      </c>
      <c r="F90" s="21" t="s">
        <v>360</v>
      </c>
      <c r="G90" s="9" t="s">
        <v>361</v>
      </c>
      <c r="H90" s="28" t="s">
        <v>362</v>
      </c>
      <c r="I90" s="21"/>
      <c r="J90" s="37"/>
      <c r="K90" s="37"/>
      <c r="L90" s="37"/>
    </row>
    <row r="91" spans="1:12" ht="22.5" x14ac:dyDescent="0.25">
      <c r="A91" s="14"/>
      <c r="B91" s="21" t="s">
        <v>363</v>
      </c>
      <c r="C91" s="21" t="s">
        <v>364</v>
      </c>
      <c r="D91" s="21" t="str">
        <f>HYPERLINK("mailto:VisitorCenter@palestine-tx.org ","VisitorCenter@palestine-tx.org")</f>
        <v>VisitorCenter@palestine-tx.org</v>
      </c>
      <c r="E91" s="21" t="s">
        <v>365</v>
      </c>
      <c r="F91" s="21"/>
      <c r="G91" s="9" t="s">
        <v>366</v>
      </c>
      <c r="H91" s="28" t="s">
        <v>367</v>
      </c>
      <c r="I91" s="21"/>
      <c r="J91" s="37"/>
      <c r="K91" s="37"/>
      <c r="L91" s="37"/>
    </row>
    <row r="92" spans="1:12" ht="22.5" x14ac:dyDescent="0.25">
      <c r="A92" s="14"/>
      <c r="B92" s="21" t="s">
        <v>368</v>
      </c>
      <c r="C92" s="21"/>
      <c r="D92" s="21"/>
      <c r="E92" s="21" t="s">
        <v>369</v>
      </c>
      <c r="F92" s="2" t="s">
        <v>370</v>
      </c>
      <c r="G92" s="9" t="s">
        <v>371</v>
      </c>
      <c r="H92" s="28" t="s">
        <v>372</v>
      </c>
      <c r="I92" s="21"/>
      <c r="J92" s="37"/>
      <c r="K92" s="37"/>
      <c r="L92" s="37"/>
    </row>
    <row r="93" spans="1:12" ht="22.5" x14ac:dyDescent="0.25">
      <c r="A93" s="14"/>
      <c r="B93" s="21" t="s">
        <v>373</v>
      </c>
      <c r="C93" s="21" t="s">
        <v>374</v>
      </c>
      <c r="D93" s="21" t="str">
        <f>HYPERLINK("mailto:markth@plano.gov ","markth@plano.gov")</f>
        <v>markth@plano.gov</v>
      </c>
      <c r="E93" s="21" t="s">
        <v>375</v>
      </c>
      <c r="F93" s="21" t="s">
        <v>376</v>
      </c>
      <c r="G93" s="9" t="s">
        <v>377</v>
      </c>
      <c r="H93" s="28" t="s">
        <v>378</v>
      </c>
      <c r="I93" s="21"/>
      <c r="J93" s="37"/>
      <c r="K93" s="37"/>
      <c r="L93" s="37"/>
    </row>
    <row r="94" spans="1:12" ht="22.5" x14ac:dyDescent="0.25">
      <c r="A94" s="14"/>
      <c r="B94" s="21" t="s">
        <v>379</v>
      </c>
      <c r="C94" s="21" t="s">
        <v>380</v>
      </c>
      <c r="D94" s="21" t="str">
        <f>HYPERLINK("mailto:tfuller@redoaktx.org ","tfuller@redoaktx.org")</f>
        <v>tfuller@redoaktx.org</v>
      </c>
      <c r="E94" s="21" t="s">
        <v>381</v>
      </c>
      <c r="F94" s="21" t="s">
        <v>382</v>
      </c>
      <c r="G94" s="9" t="s">
        <v>383</v>
      </c>
      <c r="H94" s="28" t="s">
        <v>384</v>
      </c>
      <c r="I94" s="21" t="s">
        <v>385</v>
      </c>
      <c r="J94" s="37"/>
      <c r="K94" s="37"/>
      <c r="L94" s="37"/>
    </row>
    <row r="95" spans="1:12" ht="15" x14ac:dyDescent="0.25">
      <c r="A95" s="14"/>
      <c r="B95" s="21"/>
      <c r="C95" s="21" t="s">
        <v>386</v>
      </c>
      <c r="D95" s="21" t="str">
        <f>HYPERLINK("mailto:cstevens@redoaktx.org ","cstevens@redoaktx.org")</f>
        <v>cstevens@redoaktx.org</v>
      </c>
      <c r="E95" s="21"/>
      <c r="F95" s="21"/>
      <c r="G95" s="9"/>
      <c r="H95" s="28"/>
      <c r="I95" s="21"/>
      <c r="J95" s="37"/>
      <c r="K95" s="37"/>
      <c r="L95" s="37"/>
    </row>
    <row r="96" spans="1:12" ht="43.5" x14ac:dyDescent="0.25">
      <c r="A96" s="14"/>
      <c r="B96" s="21" t="s">
        <v>387</v>
      </c>
      <c r="C96" s="21" t="s">
        <v>388</v>
      </c>
      <c r="D96" s="21" t="str">
        <f>HYPERLINK("mailto:geoff.wright@cor.gov ","geoff.wright@cor.gov")</f>
        <v>geoff.wright@cor.gov</v>
      </c>
      <c r="E96" s="21" t="s">
        <v>389</v>
      </c>
      <c r="F96" s="21" t="s">
        <v>390</v>
      </c>
      <c r="G96" s="9" t="s">
        <v>391</v>
      </c>
      <c r="H96" s="28" t="s">
        <v>392</v>
      </c>
      <c r="I96" s="28" t="s">
        <v>393</v>
      </c>
      <c r="J96" s="37"/>
      <c r="K96" s="37"/>
      <c r="L96" s="37"/>
    </row>
    <row r="97" spans="1:12" ht="22.5" x14ac:dyDescent="0.25">
      <c r="A97" s="14"/>
      <c r="B97" s="21" t="s">
        <v>394</v>
      </c>
      <c r="C97" s="21" t="s">
        <v>395</v>
      </c>
      <c r="D97" s="21" t="str">
        <f>HYPERLINK("mailto:chawk@richlandhills.com ","chawk@richlandhills.com")</f>
        <v>chawk@richlandhills.com</v>
      </c>
      <c r="E97" s="21" t="s">
        <v>396</v>
      </c>
      <c r="F97" s="21" t="s">
        <v>397</v>
      </c>
      <c r="G97" s="9" t="s">
        <v>398</v>
      </c>
      <c r="H97" s="28" t="s">
        <v>399</v>
      </c>
      <c r="I97" s="21"/>
      <c r="J97" s="37"/>
      <c r="K97" s="37"/>
      <c r="L97" s="37"/>
    </row>
    <row r="98" spans="1:12" ht="15" x14ac:dyDescent="0.25">
      <c r="A98" s="14"/>
      <c r="B98" s="21"/>
      <c r="C98" s="21" t="s">
        <v>400</v>
      </c>
      <c r="D98" s="21" t="str">
        <f>HYPERLINK("mailto:estrong@richlandhills.com ","estrong@richlandhills.com")</f>
        <v>estrong@richlandhills.com</v>
      </c>
      <c r="E98" s="21"/>
      <c r="F98" s="21"/>
      <c r="G98" s="9"/>
      <c r="H98" s="28"/>
      <c r="I98" s="21"/>
      <c r="J98" s="37"/>
      <c r="K98" s="37"/>
      <c r="L98" s="37"/>
    </row>
    <row r="99" spans="1:12" ht="22.5" x14ac:dyDescent="0.25">
      <c r="A99" s="14"/>
      <c r="B99" s="21" t="s">
        <v>401</v>
      </c>
      <c r="C99" s="21" t="s">
        <v>402</v>
      </c>
      <c r="D99" s="21" t="str">
        <f>HYPERLINK("mailto:scampbell@roanoketexas.com ","scampbell@roanoketexas.com")</f>
        <v>scampbell@roanoketexas.com</v>
      </c>
      <c r="E99" s="21" t="s">
        <v>403</v>
      </c>
      <c r="F99" s="21" t="s">
        <v>404</v>
      </c>
      <c r="G99" s="9" t="s">
        <v>405</v>
      </c>
      <c r="H99" s="28" t="s">
        <v>406</v>
      </c>
      <c r="I99" s="21"/>
      <c r="J99" s="37"/>
      <c r="K99" s="37"/>
      <c r="L99" s="37"/>
    </row>
    <row r="100" spans="1:12" ht="22.5" x14ac:dyDescent="0.25">
      <c r="A100" s="14"/>
      <c r="B100" s="21" t="s">
        <v>407</v>
      </c>
      <c r="C100" s="21" t="s">
        <v>408</v>
      </c>
      <c r="D100" s="21" t="str">
        <f>HYPERLINK("mailto:dana@rockwallchamber.org ","dana@rockwallchamber.org")</f>
        <v>dana@rockwallchamber.org</v>
      </c>
      <c r="E100" s="2" t="s">
        <v>409</v>
      </c>
      <c r="G100" s="9" t="s">
        <v>410</v>
      </c>
      <c r="H100" s="28" t="s">
        <v>411</v>
      </c>
      <c r="I100" s="21"/>
      <c r="J100" s="37"/>
      <c r="K100" s="37"/>
      <c r="L100" s="37"/>
    </row>
    <row r="101" spans="1:12" ht="15" x14ac:dyDescent="0.25">
      <c r="A101" s="14"/>
      <c r="B101" s="21"/>
      <c r="C101" s="21" t="s">
        <v>412</v>
      </c>
      <c r="E101" s="21"/>
      <c r="F101" s="21"/>
      <c r="H101" s="28"/>
      <c r="I101" s="21"/>
      <c r="J101" s="37"/>
      <c r="K101" s="37"/>
      <c r="L101" s="37"/>
    </row>
    <row r="102" spans="1:12" ht="33" x14ac:dyDescent="0.25">
      <c r="A102" s="14"/>
      <c r="B102" s="21" t="s">
        <v>413</v>
      </c>
      <c r="C102" s="2" t="s">
        <v>414</v>
      </c>
      <c r="D102" s="21" t="str">
        <f>HYPERLINK("mailto:chamber@salado.com ","chamber@salado.com")</f>
        <v>chamber@salado.com</v>
      </c>
      <c r="E102" s="21" t="s">
        <v>415</v>
      </c>
      <c r="F102" s="21"/>
      <c r="G102" s="9" t="s">
        <v>416</v>
      </c>
      <c r="H102" s="28" t="s">
        <v>417</v>
      </c>
      <c r="I102" s="21"/>
      <c r="J102" s="37"/>
      <c r="K102" s="37"/>
      <c r="L102" s="37"/>
    </row>
    <row r="103" spans="1:12" ht="22.5" x14ac:dyDescent="0.25">
      <c r="A103" s="14"/>
      <c r="B103" s="21" t="s">
        <v>418</v>
      </c>
      <c r="C103" s="21" t="s">
        <v>419</v>
      </c>
      <c r="D103" s="21" t="str">
        <f>HYPERLINK("mailto:jboldway@seguintexas.gov ","jboldway@seguintexas.gov")</f>
        <v>jboldway@seguintexas.gov</v>
      </c>
      <c r="E103" s="21" t="s">
        <v>420</v>
      </c>
      <c r="F103" s="21"/>
      <c r="G103" s="9" t="s">
        <v>421</v>
      </c>
      <c r="H103" s="28" t="s">
        <v>422</v>
      </c>
      <c r="I103" s="21"/>
      <c r="J103" s="37"/>
      <c r="K103" s="37"/>
      <c r="L103" s="37"/>
    </row>
    <row r="104" spans="1:12" ht="22.5" x14ac:dyDescent="0.25">
      <c r="A104" s="14"/>
      <c r="B104" s="21" t="s">
        <v>423</v>
      </c>
      <c r="C104" s="2"/>
      <c r="E104" s="21" t="s">
        <v>424</v>
      </c>
      <c r="F104" s="21"/>
      <c r="G104" s="9" t="s">
        <v>425</v>
      </c>
      <c r="H104" s="28" t="s">
        <v>426</v>
      </c>
      <c r="I104" s="21"/>
      <c r="J104" s="37"/>
      <c r="K104" s="37"/>
      <c r="L104" s="37"/>
    </row>
    <row r="105" spans="1:12" ht="15" x14ac:dyDescent="0.25">
      <c r="A105" s="14"/>
      <c r="B105" s="21" t="s">
        <v>427</v>
      </c>
      <c r="C105" s="21"/>
      <c r="D105" s="21"/>
      <c r="E105" s="21" t="s">
        <v>428</v>
      </c>
      <c r="F105" s="21"/>
      <c r="G105" s="9"/>
      <c r="H105" s="28"/>
      <c r="I105" s="21"/>
      <c r="J105" s="37"/>
      <c r="K105" s="37"/>
      <c r="L105" s="37"/>
    </row>
    <row r="106" spans="1:12" ht="33" x14ac:dyDescent="0.25">
      <c r="A106" s="14"/>
      <c r="B106" s="21" t="s">
        <v>429</v>
      </c>
      <c r="C106" s="21" t="s">
        <v>430</v>
      </c>
      <c r="D106" s="21" t="str">
        <f>HYPERLINK("mailto:judyd@stephenville.org ","judyd@stephenville.org")</f>
        <v>judyd@stephenville.org</v>
      </c>
      <c r="E106" s="21" t="s">
        <v>431</v>
      </c>
      <c r="F106" s="21" t="s">
        <v>432</v>
      </c>
      <c r="G106" s="9" t="s">
        <v>433</v>
      </c>
      <c r="H106" s="28" t="s">
        <v>434</v>
      </c>
      <c r="I106" s="21"/>
      <c r="J106" s="37"/>
      <c r="K106" s="37"/>
      <c r="L106" s="37"/>
    </row>
    <row r="107" spans="1:12" ht="15" x14ac:dyDescent="0.25">
      <c r="A107" s="14"/>
      <c r="B107" s="21"/>
      <c r="C107" s="21" t="s">
        <v>435</v>
      </c>
      <c r="D107" s="21" t="str">
        <f>HYPERLINK("mailto:events@stephenville.org","events@stephenville.org")</f>
        <v>events@stephenville.org</v>
      </c>
      <c r="E107" s="21"/>
      <c r="F107" s="21"/>
      <c r="G107" s="9"/>
      <c r="H107" s="28"/>
      <c r="I107" s="21"/>
      <c r="J107" s="37"/>
      <c r="K107" s="37"/>
      <c r="L107" s="37"/>
    </row>
    <row r="108" spans="1:12" ht="22.5" x14ac:dyDescent="0.25">
      <c r="A108" s="14"/>
      <c r="B108" s="21" t="s">
        <v>436</v>
      </c>
      <c r="C108" s="21" t="s">
        <v>437</v>
      </c>
      <c r="D108" s="21" t="str">
        <f>HYPERLINK("mailto:nglover@templetx.gov","nglover@templetx.gov")</f>
        <v>nglover@templetx.gov</v>
      </c>
      <c r="E108" s="21" t="s">
        <v>438</v>
      </c>
      <c r="F108" s="21"/>
      <c r="G108" s="9" t="s">
        <v>439</v>
      </c>
      <c r="H108" s="28" t="s">
        <v>440</v>
      </c>
      <c r="I108" s="21"/>
      <c r="J108" s="37"/>
      <c r="K108" s="37"/>
      <c r="L108" s="37"/>
    </row>
    <row r="109" spans="1:12" ht="15" x14ac:dyDescent="0.25">
      <c r="A109" s="14"/>
      <c r="B109" s="21"/>
      <c r="C109" s="21" t="s">
        <v>441</v>
      </c>
      <c r="D109" s="21" t="str">
        <f>HYPERLINK("mailto:alunde@templetx.gov","alunde@templetx.gov")</f>
        <v>alunde@templetx.gov</v>
      </c>
      <c r="E109" s="21" t="s">
        <v>442</v>
      </c>
      <c r="F109" s="21"/>
      <c r="H109" s="28"/>
      <c r="I109" s="21"/>
      <c r="J109" s="37"/>
      <c r="K109" s="37"/>
      <c r="L109" s="37"/>
    </row>
    <row r="110" spans="1:12" ht="22.5" x14ac:dyDescent="0.25">
      <c r="A110" s="14"/>
      <c r="B110" s="21" t="s">
        <v>443</v>
      </c>
      <c r="C110" s="21" t="s">
        <v>444</v>
      </c>
      <c r="D110" s="21" t="str">
        <f>HYPERLINK("mailto:danny@terrelltexas.com","danny@terrelltexas.com")</f>
        <v>danny@terrelltexas.com</v>
      </c>
      <c r="E110" s="21" t="s">
        <v>445</v>
      </c>
      <c r="F110" s="21" t="s">
        <v>446</v>
      </c>
      <c r="G110" s="9" t="s">
        <v>447</v>
      </c>
      <c r="H110" s="28" t="s">
        <v>448</v>
      </c>
      <c r="I110" s="21"/>
      <c r="J110" s="37"/>
      <c r="K110" s="37"/>
      <c r="L110" s="37"/>
    </row>
    <row r="111" spans="1:12" ht="15" x14ac:dyDescent="0.25">
      <c r="A111" s="14"/>
      <c r="B111" s="21"/>
      <c r="C111" s="21" t="s">
        <v>449</v>
      </c>
      <c r="D111" s="21" t="str">
        <f>HYPERLINK("mailto:carlton@terrelltexas.com","carlton@terrelltexas.com")</f>
        <v>carlton@terrelltexas.com</v>
      </c>
      <c r="E111" s="21"/>
      <c r="F111" s="21"/>
      <c r="G111" s="9"/>
      <c r="H111" s="28"/>
      <c r="I111" s="21"/>
      <c r="J111" s="37"/>
      <c r="K111" s="37"/>
      <c r="L111" s="37"/>
    </row>
    <row r="112" spans="1:12" ht="15" x14ac:dyDescent="0.25">
      <c r="A112" s="14"/>
      <c r="B112" s="21" t="s">
        <v>450</v>
      </c>
      <c r="C112" s="17" t="s">
        <v>84</v>
      </c>
      <c r="D112" s="17" t="s">
        <v>84</v>
      </c>
      <c r="E112" s="21" t="s">
        <v>451</v>
      </c>
      <c r="F112" s="17" t="s">
        <v>84</v>
      </c>
      <c r="G112" s="9" t="s">
        <v>452</v>
      </c>
      <c r="H112" s="15" t="s">
        <v>84</v>
      </c>
      <c r="I112" s="21"/>
      <c r="J112" s="37"/>
      <c r="K112" s="37"/>
      <c r="L112" s="37"/>
    </row>
    <row r="113" spans="1:12" ht="22.5" x14ac:dyDescent="0.25">
      <c r="A113" s="14"/>
      <c r="B113" s="21" t="s">
        <v>453</v>
      </c>
      <c r="C113" s="21" t="s">
        <v>454</v>
      </c>
      <c r="D113" s="21" t="str">
        <f>HYPERLINK("mailto:lizt@ci.waco.tx.us","lizt@ci.waco.tx.us")</f>
        <v>lizt@ci.waco.tx.us</v>
      </c>
      <c r="E113" s="21" t="s">
        <v>455</v>
      </c>
      <c r="F113" s="21"/>
      <c r="G113" s="9" t="s">
        <v>456</v>
      </c>
      <c r="H113" s="28" t="s">
        <v>457</v>
      </c>
      <c r="I113" s="21"/>
      <c r="J113" s="37"/>
      <c r="K113" s="37"/>
      <c r="L113" s="37"/>
    </row>
    <row r="114" spans="1:12" ht="15" x14ac:dyDescent="0.25">
      <c r="A114" s="14"/>
      <c r="B114" s="21"/>
      <c r="C114" s="21" t="s">
        <v>458</v>
      </c>
      <c r="D114" s="21" t="str">
        <f>HYPERLINK("mailto:lorik@wacoheartoftexas.com","lorik@wacoheartoftexas.com")</f>
        <v>lorik@wacoheartoftexas.com</v>
      </c>
      <c r="E114" s="21" t="s">
        <v>459</v>
      </c>
      <c r="F114" s="21"/>
      <c r="G114" s="9"/>
      <c r="H114" s="28"/>
      <c r="I114" s="21"/>
      <c r="J114" s="37"/>
      <c r="K114" s="37"/>
      <c r="L114" s="37"/>
    </row>
    <row r="115" spans="1:12" ht="15" x14ac:dyDescent="0.25">
      <c r="A115" s="14"/>
      <c r="B115" s="7" t="s">
        <v>460</v>
      </c>
      <c r="C115" s="21"/>
      <c r="D115" s="21"/>
      <c r="E115" s="21"/>
      <c r="F115" s="21"/>
      <c r="G115" s="9"/>
      <c r="H115" s="28"/>
      <c r="I115" s="21"/>
      <c r="J115" s="37"/>
      <c r="K115" s="37"/>
      <c r="L115" s="37"/>
    </row>
    <row r="116" spans="1:12" ht="22.5" x14ac:dyDescent="0.25">
      <c r="A116" s="14"/>
      <c r="B116" s="21" t="s">
        <v>461</v>
      </c>
      <c r="C116" s="21" t="s">
        <v>462</v>
      </c>
      <c r="D116" s="21" t="str">
        <f>HYPERLINK("mailto:dwakeland@waxahachiechamber.com","dwakeland@waxahachiechamber.com")</f>
        <v>dwakeland@waxahachiechamber.com</v>
      </c>
      <c r="E116" s="21" t="s">
        <v>463</v>
      </c>
      <c r="F116" s="21" t="s">
        <v>464</v>
      </c>
      <c r="G116" s="9" t="s">
        <v>465</v>
      </c>
      <c r="H116" s="28" t="s">
        <v>466</v>
      </c>
      <c r="I116" s="21"/>
      <c r="J116" s="37"/>
      <c r="K116" s="37"/>
      <c r="L116" s="37"/>
    </row>
    <row r="117" spans="1:12" ht="15" x14ac:dyDescent="0.25">
      <c r="A117" s="14"/>
      <c r="B117" s="21" t="s">
        <v>467</v>
      </c>
      <c r="C117" s="17" t="s">
        <v>468</v>
      </c>
      <c r="D117" s="21"/>
      <c r="E117" s="21" t="s">
        <v>469</v>
      </c>
      <c r="F117" s="21"/>
      <c r="G117" s="9" t="s">
        <v>470</v>
      </c>
      <c r="H117" s="28"/>
      <c r="I117" s="21"/>
      <c r="J117" s="37"/>
      <c r="K117" s="37"/>
      <c r="L117" s="37"/>
    </row>
    <row r="118" spans="1:12" ht="22.5" x14ac:dyDescent="0.25">
      <c r="A118" s="31" t="s">
        <v>471</v>
      </c>
      <c r="B118" s="33" t="s">
        <v>472</v>
      </c>
      <c r="C118" s="33" t="s">
        <v>473</v>
      </c>
      <c r="D118" s="33"/>
      <c r="E118" s="33" t="s">
        <v>474</v>
      </c>
      <c r="F118" s="33"/>
      <c r="G118" s="22" t="s">
        <v>475</v>
      </c>
      <c r="H118" s="34" t="s">
        <v>476</v>
      </c>
      <c r="I118" s="33"/>
      <c r="J118" s="32"/>
      <c r="K118" s="32"/>
      <c r="L118" s="32"/>
    </row>
    <row r="119" spans="1:12" ht="22.5" x14ac:dyDescent="0.25">
      <c r="A119" s="14"/>
      <c r="B119" s="21" t="s">
        <v>477</v>
      </c>
      <c r="C119" s="21" t="s">
        <v>478</v>
      </c>
      <c r="D119" s="21" t="str">
        <f>HYPERLINK("mailto:dmiller@clevelandtexas.com","dmiller@clevelandtexas.com")</f>
        <v>dmiller@clevelandtexas.com</v>
      </c>
      <c r="E119" s="21" t="s">
        <v>479</v>
      </c>
      <c r="F119" s="21" t="s">
        <v>480</v>
      </c>
      <c r="G119" s="9" t="s">
        <v>481</v>
      </c>
      <c r="H119" s="28" t="s">
        <v>482</v>
      </c>
      <c r="I119" s="21"/>
      <c r="J119" s="37"/>
      <c r="K119" s="37"/>
      <c r="L119" s="37"/>
    </row>
    <row r="120" spans="1:12" ht="15" x14ac:dyDescent="0.25">
      <c r="A120" s="14"/>
      <c r="B120" s="21"/>
      <c r="C120" s="21" t="s">
        <v>483</v>
      </c>
      <c r="D120" s="21" t="str">
        <f>HYPERLINK("mailto:kmcdonald@clevelandtexas.com","kmcdonald@clevelandtexas.com")</f>
        <v>kmcdonald@clevelandtexas.com</v>
      </c>
      <c r="E120" s="21"/>
      <c r="F120" s="21"/>
      <c r="G120" s="9"/>
      <c r="H120" s="28"/>
      <c r="I120" s="21"/>
      <c r="J120" s="37"/>
      <c r="K120" s="37"/>
      <c r="L120" s="37"/>
    </row>
    <row r="121" spans="1:12" ht="22.5" x14ac:dyDescent="0.25">
      <c r="A121" s="14"/>
      <c r="B121" s="21" t="s">
        <v>484</v>
      </c>
      <c r="C121" s="21" t="s">
        <v>485</v>
      </c>
      <c r="D121" s="21" t="str">
        <f>HYPERLINK("mailto:HHutcheson@cityofconroe.org","HHutcheson@cityofconroe.org")</f>
        <v>HHutcheson@cityofconroe.org</v>
      </c>
      <c r="E121" s="21" t="s">
        <v>486</v>
      </c>
      <c r="F121" s="21" t="s">
        <v>487</v>
      </c>
      <c r="G121" s="9" t="s">
        <v>488</v>
      </c>
      <c r="H121" s="28" t="s">
        <v>489</v>
      </c>
      <c r="I121" s="21"/>
      <c r="J121" s="37"/>
      <c r="K121" s="37"/>
      <c r="L121" s="37"/>
    </row>
    <row r="122" spans="1:12" ht="15" x14ac:dyDescent="0.25">
      <c r="A122" s="14"/>
      <c r="B122" s="21"/>
      <c r="C122" s="21" t="s">
        <v>490</v>
      </c>
      <c r="D122" s="21" t="str">
        <f>HYPERLINK("mailto:jpachal@cityofconroe.org","jpachal@cityofconroe.org")</f>
        <v>jpachal@cityofconroe.org</v>
      </c>
      <c r="E122" s="21" t="s">
        <v>491</v>
      </c>
      <c r="F122" s="21"/>
      <c r="G122" s="9"/>
      <c r="H122" s="28"/>
      <c r="I122" s="21"/>
      <c r="J122" s="37"/>
      <c r="K122" s="37"/>
      <c r="L122" s="37"/>
    </row>
    <row r="123" spans="1:12" ht="22.5" x14ac:dyDescent="0.25">
      <c r="A123" s="14"/>
      <c r="B123" s="21" t="s">
        <v>492</v>
      </c>
      <c r="C123" s="21" t="s">
        <v>493</v>
      </c>
      <c r="D123" s="21"/>
      <c r="E123" s="21" t="s">
        <v>494</v>
      </c>
      <c r="F123" s="21" t="s">
        <v>495</v>
      </c>
      <c r="G123" s="9" t="s">
        <v>496</v>
      </c>
      <c r="H123" s="28" t="s">
        <v>497</v>
      </c>
      <c r="I123" s="21"/>
      <c r="J123" s="37"/>
      <c r="K123" s="37"/>
      <c r="L123" s="37"/>
    </row>
    <row r="124" spans="1:12" ht="22.5" x14ac:dyDescent="0.25">
      <c r="A124" s="14"/>
      <c r="B124" s="21" t="s">
        <v>498</v>
      </c>
      <c r="C124" s="2" t="s">
        <v>499</v>
      </c>
      <c r="D124" s="21" t="str">
        <f>HYPERLINK("mailto:tourism@hendersontx.us","tourism@hendersontx.us")</f>
        <v>tourism@hendersontx.us</v>
      </c>
      <c r="E124" s="21" t="s">
        <v>500</v>
      </c>
      <c r="F124" s="21"/>
      <c r="G124" s="9" t="s">
        <v>501</v>
      </c>
      <c r="H124" s="28" t="s">
        <v>502</v>
      </c>
      <c r="I124" s="21"/>
      <c r="J124" s="37"/>
      <c r="K124" s="37"/>
      <c r="L124" s="37"/>
    </row>
    <row r="125" spans="1:12" ht="22.5" x14ac:dyDescent="0.25">
      <c r="A125" s="14"/>
      <c r="B125" s="21" t="s">
        <v>503</v>
      </c>
      <c r="C125" s="21" t="s">
        <v>364</v>
      </c>
      <c r="D125" s="21" t="str">
        <f>HYPERLINK("mailto:kthomas@huntsvilletx.gov","kthomas@huntsvilletx.gov")</f>
        <v>kthomas@huntsvilletx.gov</v>
      </c>
      <c r="E125" s="21" t="s">
        <v>504</v>
      </c>
      <c r="F125" s="21" t="s">
        <v>505</v>
      </c>
      <c r="G125" s="9" t="s">
        <v>506</v>
      </c>
      <c r="H125" s="28" t="s">
        <v>507</v>
      </c>
      <c r="I125" s="21"/>
      <c r="J125" s="37"/>
      <c r="K125" s="37"/>
      <c r="L125" s="37"/>
    </row>
    <row r="126" spans="1:12" ht="22.5" x14ac:dyDescent="0.25">
      <c r="A126" s="14"/>
      <c r="B126" s="21" t="s">
        <v>508</v>
      </c>
      <c r="C126" s="21" t="s">
        <v>364</v>
      </c>
      <c r="D126" s="21" t="str">
        <f>HYPERLINK("mailto:visitjeffersontexas@gmail.com","visitjeffersontexas@gmail.com")</f>
        <v>visitjeffersontexas@gmail.com</v>
      </c>
      <c r="E126" s="21" t="s">
        <v>509</v>
      </c>
      <c r="F126" s="21"/>
      <c r="G126" s="9" t="s">
        <v>510</v>
      </c>
      <c r="H126" s="28" t="s">
        <v>511</v>
      </c>
      <c r="I126" s="21"/>
      <c r="J126" s="37"/>
      <c r="K126" s="37"/>
      <c r="L126" s="37"/>
    </row>
    <row r="127" spans="1:12" ht="22.5" x14ac:dyDescent="0.25">
      <c r="A127" s="14"/>
      <c r="B127" s="21" t="s">
        <v>512</v>
      </c>
      <c r="C127" s="21" t="s">
        <v>513</v>
      </c>
      <c r="D127" s="21" t="str">
        <f>HYPERLINK("mailto:vprice@orgill.com","vprice@orgill.com")</f>
        <v>vprice@orgill.com</v>
      </c>
      <c r="E127" s="21" t="s">
        <v>514</v>
      </c>
      <c r="F127" s="21" t="s">
        <v>515</v>
      </c>
      <c r="G127" s="9" t="s">
        <v>516</v>
      </c>
      <c r="H127" s="28" t="s">
        <v>517</v>
      </c>
      <c r="I127" s="21"/>
      <c r="J127" s="37"/>
      <c r="K127" s="37"/>
      <c r="L127" s="37"/>
    </row>
    <row r="128" spans="1:12" ht="15" x14ac:dyDescent="0.25">
      <c r="A128" s="14"/>
      <c r="B128" s="7" t="s">
        <v>518</v>
      </c>
      <c r="C128" s="21"/>
      <c r="D128" s="21"/>
      <c r="E128" s="21"/>
      <c r="F128" s="21"/>
      <c r="G128" s="9"/>
      <c r="H128" s="28"/>
      <c r="I128" s="21"/>
      <c r="J128" s="37"/>
      <c r="K128" s="37"/>
      <c r="L128" s="37"/>
    </row>
    <row r="129" spans="1:12" ht="33" x14ac:dyDescent="0.25">
      <c r="A129" s="14"/>
      <c r="B129" s="21" t="s">
        <v>519</v>
      </c>
      <c r="C129" s="21" t="s">
        <v>520</v>
      </c>
      <c r="D129" s="28" t="s">
        <v>521</v>
      </c>
      <c r="E129" s="21" t="s">
        <v>522</v>
      </c>
      <c r="F129" s="21" t="s">
        <v>523</v>
      </c>
      <c r="G129" s="9" t="s">
        <v>524</v>
      </c>
      <c r="H129" s="28" t="s">
        <v>525</v>
      </c>
      <c r="I129" s="21"/>
      <c r="J129" s="37"/>
      <c r="K129" s="37"/>
      <c r="L129" s="37"/>
    </row>
    <row r="130" spans="1:12" ht="22.5" x14ac:dyDescent="0.25">
      <c r="A130" s="14"/>
      <c r="B130" s="21" t="s">
        <v>526</v>
      </c>
      <c r="C130" s="21" t="s">
        <v>527</v>
      </c>
      <c r="D130" s="21" t="str">
        <f>HYPERLINK("mailto:twatson@cityoflufkin.com","twatson@cityoflufkin.com")</f>
        <v>twatson@cityoflufkin.com</v>
      </c>
      <c r="E130" s="21" t="s">
        <v>528</v>
      </c>
      <c r="F130" s="21" t="s">
        <v>529</v>
      </c>
      <c r="G130" s="9" t="s">
        <v>530</v>
      </c>
      <c r="H130" s="28" t="s">
        <v>531</v>
      </c>
      <c r="I130" s="21"/>
      <c r="J130" s="37"/>
      <c r="K130" s="37"/>
      <c r="L130" s="37"/>
    </row>
    <row r="131" spans="1:12" ht="22.5" x14ac:dyDescent="0.25">
      <c r="A131" s="14"/>
      <c r="B131" s="21" t="s">
        <v>532</v>
      </c>
      <c r="C131" s="21" t="s">
        <v>533</v>
      </c>
      <c r="D131" s="21" t="str">
        <f>HYPERLINK("mailto:EdMichel@VisitMarshallTexas.org","EdMichel@VisitMarshallTexas.org")</f>
        <v>EdMichel@VisitMarshallTexas.org</v>
      </c>
      <c r="E131" s="21" t="s">
        <v>534</v>
      </c>
      <c r="F131" s="21" t="s">
        <v>535</v>
      </c>
      <c r="G131" s="9" t="s">
        <v>536</v>
      </c>
      <c r="H131" s="28" t="s">
        <v>537</v>
      </c>
      <c r="I131" s="21"/>
      <c r="J131" s="37"/>
      <c r="K131" s="37"/>
      <c r="L131" s="37"/>
    </row>
    <row r="132" spans="1:12" ht="22.5" x14ac:dyDescent="0.25">
      <c r="A132" s="14"/>
      <c r="B132" s="21" t="s">
        <v>538</v>
      </c>
      <c r="C132" s="21" t="s">
        <v>539</v>
      </c>
      <c r="D132" s="21" t="str">
        <f>HYPERLINK("mailto:info@mtpleasanttx.com","info@mtpleasanttx.com")</f>
        <v>info@mtpleasanttx.com</v>
      </c>
      <c r="E132" s="21" t="s">
        <v>540</v>
      </c>
      <c r="F132" s="21" t="s">
        <v>541</v>
      </c>
      <c r="G132" s="9" t="s">
        <v>542</v>
      </c>
      <c r="H132" s="28" t="s">
        <v>543</v>
      </c>
      <c r="I132" s="21"/>
      <c r="J132" s="37"/>
      <c r="K132" s="37"/>
      <c r="L132" s="37"/>
    </row>
    <row r="133" spans="1:12" ht="22.5" x14ac:dyDescent="0.25">
      <c r="A133" s="14"/>
      <c r="B133" s="21" t="s">
        <v>544</v>
      </c>
      <c r="C133" s="21" t="s">
        <v>545</v>
      </c>
      <c r="D133" s="21"/>
      <c r="E133" s="21" t="s">
        <v>546</v>
      </c>
      <c r="F133" s="21" t="s">
        <v>547</v>
      </c>
      <c r="G133" s="9" t="s">
        <v>548</v>
      </c>
      <c r="H133" s="28" t="s">
        <v>549</v>
      </c>
      <c r="I133" s="21"/>
      <c r="J133" s="37"/>
      <c r="K133" s="37"/>
      <c r="L133" s="37"/>
    </row>
    <row r="134" spans="1:12" ht="22.5" x14ac:dyDescent="0.25">
      <c r="A134" s="14"/>
      <c r="B134" s="21" t="s">
        <v>550</v>
      </c>
      <c r="C134" s="21" t="s">
        <v>551</v>
      </c>
      <c r="D134" s="21" t="s">
        <v>552</v>
      </c>
      <c r="E134" s="21" t="s">
        <v>553</v>
      </c>
      <c r="F134" s="21"/>
      <c r="G134" s="9" t="s">
        <v>554</v>
      </c>
      <c r="H134" s="28" t="s">
        <v>555</v>
      </c>
      <c r="I134" s="21"/>
      <c r="J134" s="37"/>
      <c r="K134" s="37"/>
      <c r="L134" s="37"/>
    </row>
    <row r="135" spans="1:12" ht="22.5" x14ac:dyDescent="0.25">
      <c r="A135" s="14"/>
      <c r="B135" s="21" t="s">
        <v>556</v>
      </c>
      <c r="C135" s="21" t="s">
        <v>557</v>
      </c>
      <c r="D135" s="21" t="s">
        <v>558</v>
      </c>
      <c r="E135" s="21" t="s">
        <v>559</v>
      </c>
      <c r="F135" s="21" t="s">
        <v>560</v>
      </c>
      <c r="G135" s="9" t="s">
        <v>561</v>
      </c>
      <c r="H135" s="28" t="s">
        <v>562</v>
      </c>
      <c r="I135" s="21"/>
      <c r="J135" s="37"/>
      <c r="K135" s="37"/>
      <c r="L135" s="37"/>
    </row>
    <row r="136" spans="1:12" ht="22.5" x14ac:dyDescent="0.25">
      <c r="A136" s="14"/>
      <c r="B136" s="21" t="s">
        <v>563</v>
      </c>
      <c r="C136" s="21"/>
      <c r="D136" s="21"/>
      <c r="E136" s="21" t="s">
        <v>564</v>
      </c>
      <c r="F136" s="21" t="s">
        <v>565</v>
      </c>
      <c r="G136" s="9" t="s">
        <v>566</v>
      </c>
      <c r="H136" s="28" t="s">
        <v>567</v>
      </c>
      <c r="I136" s="21" t="s">
        <v>568</v>
      </c>
      <c r="J136" s="37"/>
      <c r="K136" s="37"/>
      <c r="L136" s="37"/>
    </row>
    <row r="137" spans="1:12" ht="22.5" x14ac:dyDescent="0.25">
      <c r="A137" s="14"/>
      <c r="B137" s="21" t="s">
        <v>569</v>
      </c>
      <c r="D137" s="21"/>
      <c r="E137" s="21" t="s">
        <v>570</v>
      </c>
      <c r="F137" s="21" t="s">
        <v>571</v>
      </c>
      <c r="G137" s="9" t="s">
        <v>572</v>
      </c>
      <c r="H137" s="28" t="s">
        <v>573</v>
      </c>
      <c r="I137" s="21"/>
      <c r="J137" s="37"/>
      <c r="K137" s="37"/>
      <c r="L137" s="37"/>
    </row>
    <row r="138" spans="1:12" ht="22.5" x14ac:dyDescent="0.25">
      <c r="A138" s="14"/>
      <c r="B138" s="21" t="s">
        <v>574</v>
      </c>
      <c r="C138" s="21" t="s">
        <v>575</v>
      </c>
      <c r="D138" s="21" t="str">
        <f>HYPERLINK("mailto:mteague@texarkana.org","mteague@texarkana.org")</f>
        <v>mteague@texarkana.org</v>
      </c>
      <c r="E138" s="21" t="s">
        <v>576</v>
      </c>
      <c r="F138" s="21" t="s">
        <v>577</v>
      </c>
      <c r="G138" s="9" t="s">
        <v>578</v>
      </c>
      <c r="H138" s="28" t="s">
        <v>579</v>
      </c>
      <c r="I138" s="21"/>
      <c r="J138" s="37"/>
      <c r="K138" s="37"/>
      <c r="L138" s="37"/>
    </row>
    <row r="139" spans="1:12" ht="22.5" x14ac:dyDescent="0.25">
      <c r="A139" s="14"/>
      <c r="B139" s="21" t="s">
        <v>580</v>
      </c>
      <c r="C139" s="21"/>
      <c r="D139" s="21"/>
      <c r="E139" s="21" t="s">
        <v>581</v>
      </c>
      <c r="F139" s="21"/>
      <c r="G139" s="9" t="s">
        <v>582</v>
      </c>
      <c r="H139" s="28" t="s">
        <v>583</v>
      </c>
      <c r="I139" s="21"/>
      <c r="J139" s="37"/>
      <c r="K139" s="37"/>
      <c r="L139" s="37"/>
    </row>
    <row r="140" spans="1:12" ht="33" x14ac:dyDescent="0.25">
      <c r="A140" s="14"/>
      <c r="B140" s="21" t="s">
        <v>584</v>
      </c>
      <c r="C140" s="21" t="s">
        <v>585</v>
      </c>
      <c r="D140" s="21" t="str">
        <f>HYPERLINK("mailto:Nick.Wolda@thewoodlandscvb.com","Nick.Wolda@thewoodlandscvb.com")</f>
        <v>Nick.Wolda@thewoodlandscvb.com</v>
      </c>
      <c r="E140" s="21" t="s">
        <v>586</v>
      </c>
      <c r="F140" s="21" t="s">
        <v>587</v>
      </c>
      <c r="G140" s="21" t="s">
        <v>588</v>
      </c>
      <c r="H140" s="28" t="s">
        <v>589</v>
      </c>
      <c r="I140" s="21"/>
      <c r="J140" s="37"/>
      <c r="K140" s="37"/>
      <c r="L140" s="37"/>
    </row>
    <row r="141" spans="1:12" ht="15" x14ac:dyDescent="0.25">
      <c r="A141" s="14"/>
      <c r="B141" s="21"/>
      <c r="C141" s="21" t="s">
        <v>590</v>
      </c>
      <c r="D141" s="21" t="str">
        <f>HYPERLINK("mailto:Casey.Snyder@thewoodlandscvb.com","Casey.Snyder@thewoodlandscvb.com")</f>
        <v>Casey.Snyder@thewoodlandscvb.com</v>
      </c>
      <c r="E141" s="21" t="s">
        <v>586</v>
      </c>
      <c r="F141" s="21"/>
      <c r="G141" s="9"/>
      <c r="H141" s="28"/>
      <c r="I141" s="21"/>
      <c r="J141" s="37"/>
      <c r="K141" s="37"/>
      <c r="L141" s="37"/>
    </row>
    <row r="142" spans="1:12" ht="22.5" x14ac:dyDescent="0.25">
      <c r="A142" s="14"/>
      <c r="B142" s="21" t="s">
        <v>591</v>
      </c>
      <c r="C142" s="21" t="s">
        <v>592</v>
      </c>
      <c r="D142" s="21" t="s">
        <v>593</v>
      </c>
      <c r="E142" s="21" t="s">
        <v>594</v>
      </c>
      <c r="F142" s="21" t="s">
        <v>595</v>
      </c>
      <c r="G142" s="9" t="s">
        <v>596</v>
      </c>
      <c r="H142" s="28" t="s">
        <v>597</v>
      </c>
      <c r="I142" s="21"/>
      <c r="J142" s="37"/>
      <c r="K142" s="37"/>
      <c r="L142" s="37"/>
    </row>
    <row r="143" spans="1:12" ht="15" x14ac:dyDescent="0.25">
      <c r="A143" s="14"/>
      <c r="B143" s="21"/>
      <c r="C143" s="21" t="s">
        <v>598</v>
      </c>
      <c r="D143" s="21" t="s">
        <v>599</v>
      </c>
      <c r="E143" s="21" t="s">
        <v>600</v>
      </c>
      <c r="F143" s="21"/>
      <c r="G143" s="9"/>
      <c r="H143" s="28"/>
      <c r="I143" s="21"/>
      <c r="J143" s="37"/>
      <c r="K143" s="37"/>
      <c r="L143" s="37"/>
    </row>
    <row r="144" spans="1:12" ht="15" x14ac:dyDescent="0.25">
      <c r="A144" s="31" t="s">
        <v>601</v>
      </c>
      <c r="B144" s="33"/>
      <c r="C144" s="33"/>
      <c r="D144" s="33"/>
      <c r="E144" s="33"/>
      <c r="F144" s="33"/>
      <c r="G144" s="22"/>
      <c r="H144" s="34"/>
      <c r="I144" s="33"/>
      <c r="J144" s="32"/>
      <c r="K144" s="32"/>
      <c r="L144" s="32"/>
    </row>
    <row r="145" spans="1:12" ht="22.5" x14ac:dyDescent="0.25">
      <c r="A145" s="14"/>
      <c r="B145" s="21" t="s">
        <v>602</v>
      </c>
      <c r="C145" s="21" t="s">
        <v>603</v>
      </c>
      <c r="D145" s="21" t="str">
        <f>HYPERLINK("mailto:jsiggers@cityhall.cityofalvin.com","jsiggers@cityhall.cityofalvin.com")</f>
        <v>jsiggers@cityhall.cityofalvin.com</v>
      </c>
      <c r="E145" s="21" t="s">
        <v>604</v>
      </c>
      <c r="F145" s="21" t="s">
        <v>605</v>
      </c>
      <c r="G145" s="9" t="s">
        <v>606</v>
      </c>
      <c r="H145" s="28" t="s">
        <v>607</v>
      </c>
      <c r="I145" s="21"/>
      <c r="J145" s="37"/>
      <c r="K145" s="37"/>
      <c r="L145" s="37"/>
    </row>
    <row r="146" spans="1:12" ht="22.5" x14ac:dyDescent="0.25">
      <c r="A146" s="14"/>
      <c r="B146" s="21" t="s">
        <v>608</v>
      </c>
      <c r="C146" s="21" t="s">
        <v>609</v>
      </c>
      <c r="D146" s="21" t="str">
        <f>HYPERLINK("mailto:jbilyeu@brazoria-county.com","jbilyeu@brazoria-county.com")</f>
        <v>jbilyeu@brazoria-county.com</v>
      </c>
      <c r="E146" s="21" t="s">
        <v>610</v>
      </c>
      <c r="F146" s="21" t="s">
        <v>611</v>
      </c>
      <c r="G146" s="9" t="s">
        <v>612</v>
      </c>
      <c r="H146" s="28" t="s">
        <v>613</v>
      </c>
      <c r="I146" s="21"/>
      <c r="J146" s="37"/>
      <c r="K146" s="37"/>
      <c r="L146" s="37"/>
    </row>
    <row r="147" spans="1:12" ht="22.5" x14ac:dyDescent="0.25">
      <c r="A147" s="14"/>
      <c r="B147" s="21" t="s">
        <v>614</v>
      </c>
      <c r="C147" s="21" t="s">
        <v>364</v>
      </c>
      <c r="D147" s="21" t="str">
        <f>HYPERLINK("mailto:chamberasst@cableone.net","chamberasst@cableone.net")</f>
        <v>chamberasst@cableone.net</v>
      </c>
      <c r="E147" s="21" t="s">
        <v>615</v>
      </c>
      <c r="F147" s="21" t="s">
        <v>616</v>
      </c>
      <c r="G147" s="9" t="s">
        <v>617</v>
      </c>
      <c r="H147" s="28" t="s">
        <v>618</v>
      </c>
      <c r="I147" s="21"/>
      <c r="J147" s="37"/>
      <c r="K147" s="37"/>
      <c r="L147" s="37"/>
    </row>
    <row r="148" spans="1:12" ht="22.5" x14ac:dyDescent="0.25">
      <c r="A148" s="14"/>
      <c r="B148" s="21" t="s">
        <v>619</v>
      </c>
      <c r="C148" s="21" t="s">
        <v>364</v>
      </c>
      <c r="D148" s="21" t="str">
        <f>HYPERLINK("mailto:AskBaytown@baytown.org","AskBaytown@baytown.org")</f>
        <v>AskBaytown@baytown.org</v>
      </c>
      <c r="E148" s="21" t="s">
        <v>620</v>
      </c>
      <c r="F148" s="21"/>
      <c r="G148" s="9" t="s">
        <v>621</v>
      </c>
      <c r="H148" s="28" t="s">
        <v>622</v>
      </c>
      <c r="I148" s="21" t="s">
        <v>623</v>
      </c>
      <c r="J148" s="37"/>
      <c r="K148" s="37"/>
      <c r="L148" s="37"/>
    </row>
    <row r="149" spans="1:12" ht="22.5" x14ac:dyDescent="0.25">
      <c r="A149" s="14"/>
      <c r="B149" s="21" t="s">
        <v>624</v>
      </c>
      <c r="C149" s="21" t="s">
        <v>625</v>
      </c>
      <c r="D149" s="21" t="str">
        <f>HYPERLINK("mailto:dconwell@ci.beaumont.tx.us   ","dconwell@ci.beaumont.tx.us   ")</f>
        <v xml:space="preserve">dconwell@ci.beaumont.tx.us   </v>
      </c>
      <c r="E149" s="21" t="s">
        <v>626</v>
      </c>
      <c r="F149" s="21" t="s">
        <v>627</v>
      </c>
      <c r="G149" s="9" t="s">
        <v>628</v>
      </c>
      <c r="H149" s="28" t="s">
        <v>629</v>
      </c>
      <c r="I149" s="21" t="s">
        <v>630</v>
      </c>
      <c r="J149" s="37"/>
      <c r="K149" s="37"/>
      <c r="L149" s="37"/>
    </row>
    <row r="150" spans="1:12" ht="15" x14ac:dyDescent="0.25">
      <c r="A150" s="14"/>
      <c r="B150" s="21"/>
      <c r="C150" s="21" t="s">
        <v>631</v>
      </c>
      <c r="D150" s="21" t="str">
        <f>HYPERLINK("mailto:awhite@ci.beaumont.tx.us     ","awhite@ci.beaumont.tx.us     ")</f>
        <v xml:space="preserve">awhite@ci.beaumont.tx.us     </v>
      </c>
      <c r="E150" s="21"/>
      <c r="F150" s="21"/>
      <c r="G150" s="9"/>
      <c r="H150" s="28"/>
      <c r="I150" s="21"/>
      <c r="J150" s="37"/>
      <c r="K150" s="37"/>
      <c r="L150" s="37"/>
    </row>
    <row r="151" spans="1:12" ht="22.5" x14ac:dyDescent="0.25">
      <c r="A151" s="14"/>
      <c r="B151" s="21" t="s">
        <v>632</v>
      </c>
      <c r="C151" s="21" t="s">
        <v>633</v>
      </c>
      <c r="D151" s="21" t="str">
        <f>HYPERLINK("mailto:trish_cbss@hotmail.com   ","trish_cbss@hotmail.com   ")</f>
        <v xml:space="preserve">trish_cbss@hotmail.com   </v>
      </c>
      <c r="E151" s="21" t="s">
        <v>634</v>
      </c>
      <c r="F151" s="21" t="s">
        <v>635</v>
      </c>
      <c r="G151" s="9" t="s">
        <v>636</v>
      </c>
      <c r="H151" s="28" t="s">
        <v>637</v>
      </c>
      <c r="I151" s="21"/>
      <c r="J151" s="37"/>
      <c r="K151" s="37"/>
      <c r="L151" s="37"/>
    </row>
    <row r="152" spans="1:12" ht="22.5" x14ac:dyDescent="0.25">
      <c r="A152" s="14"/>
      <c r="B152" s="21" t="s">
        <v>638</v>
      </c>
      <c r="C152" s="21" t="s">
        <v>639</v>
      </c>
      <c r="D152" s="21" t="str">
        <f>HYPERLINK("mailto:edithfischer@sbcglobal.net   ","edithfischer@sbcglobal.net   ")</f>
        <v xml:space="preserve">edithfischer@sbcglobal.net   </v>
      </c>
      <c r="E152" s="21" t="s">
        <v>640</v>
      </c>
      <c r="F152" s="21" t="s">
        <v>641</v>
      </c>
      <c r="G152" s="9" t="s">
        <v>642</v>
      </c>
      <c r="H152" s="28" t="s">
        <v>643</v>
      </c>
      <c r="I152" s="21"/>
      <c r="J152" s="37"/>
      <c r="K152" s="37"/>
      <c r="L152" s="37"/>
    </row>
    <row r="153" spans="1:12" ht="22.5" x14ac:dyDescent="0.25">
      <c r="A153" s="14"/>
      <c r="B153" s="21" t="s">
        <v>644</v>
      </c>
      <c r="C153" s="21" t="s">
        <v>645</v>
      </c>
      <c r="D153" s="21" t="str">
        <f>HYPERLINK("mailto:mayala@brownsville.org ","mayala@brownsville.org  ")</f>
        <v xml:space="preserve">mayala@brownsville.org  </v>
      </c>
      <c r="E153" s="21" t="s">
        <v>646</v>
      </c>
      <c r="F153" s="21" t="s">
        <v>647</v>
      </c>
      <c r="G153" s="9" t="s">
        <v>648</v>
      </c>
      <c r="H153" s="28" t="s">
        <v>649</v>
      </c>
      <c r="I153" s="21"/>
      <c r="J153" s="37"/>
      <c r="K153" s="37"/>
      <c r="L153" s="37"/>
    </row>
    <row r="154" spans="1:12" ht="15" x14ac:dyDescent="0.25">
      <c r="A154" s="14"/>
      <c r="B154" s="21"/>
      <c r="C154" s="21" t="s">
        <v>650</v>
      </c>
      <c r="D154" s="21" t="str">
        <f>HYPERLINK("mailto:mcollis@brownsville.org ","mcollis@brownsville.org  ")</f>
        <v xml:space="preserve">mcollis@brownsville.org  </v>
      </c>
      <c r="E154" s="21" t="s">
        <v>651</v>
      </c>
      <c r="F154" s="21"/>
      <c r="G154" s="9"/>
      <c r="H154" s="28"/>
      <c r="I154" s="21"/>
      <c r="J154" s="37"/>
      <c r="K154" s="37"/>
      <c r="L154" s="37"/>
    </row>
    <row r="155" spans="1:12" ht="22.5" x14ac:dyDescent="0.25">
      <c r="A155" s="14"/>
      <c r="B155" s="21" t="s">
        <v>652</v>
      </c>
      <c r="C155" s="21" t="s">
        <v>364</v>
      </c>
      <c r="D155" s="21" t="str">
        <f>HYPERLINK("mailto:acowley@goclute.com ","acowley@goclute.com  ")</f>
        <v xml:space="preserve">acowley@goclute.com  </v>
      </c>
      <c r="E155" s="21" t="s">
        <v>653</v>
      </c>
      <c r="F155" s="21"/>
      <c r="G155" s="9" t="s">
        <v>654</v>
      </c>
      <c r="H155" s="28" t="s">
        <v>655</v>
      </c>
      <c r="I155" s="21"/>
      <c r="J155" s="37"/>
      <c r="K155" s="37"/>
      <c r="L155" s="37"/>
    </row>
    <row r="156" spans="1:12" ht="22.5" x14ac:dyDescent="0.25">
      <c r="A156" s="14"/>
      <c r="B156" s="21" t="s">
        <v>656</v>
      </c>
      <c r="C156" s="21"/>
      <c r="D156" s="21"/>
      <c r="E156" s="21" t="s">
        <v>657</v>
      </c>
      <c r="F156" s="21" t="s">
        <v>658</v>
      </c>
      <c r="G156" s="9" t="s">
        <v>659</v>
      </c>
      <c r="H156" s="28" t="s">
        <v>660</v>
      </c>
      <c r="I156" s="21"/>
      <c r="J156" s="37"/>
      <c r="K156" s="37"/>
      <c r="L156" s="37"/>
    </row>
    <row r="157" spans="1:12" ht="15" x14ac:dyDescent="0.25">
      <c r="A157" s="14"/>
      <c r="B157" s="21" t="s">
        <v>661</v>
      </c>
      <c r="C157" s="17" t="s">
        <v>84</v>
      </c>
      <c r="D157" s="17" t="s">
        <v>84</v>
      </c>
      <c r="E157" s="21" t="s">
        <v>662</v>
      </c>
      <c r="F157" s="17" t="s">
        <v>84</v>
      </c>
      <c r="G157" s="9" t="s">
        <v>663</v>
      </c>
      <c r="H157" s="17" t="s">
        <v>84</v>
      </c>
      <c r="I157" s="21"/>
      <c r="J157" s="37"/>
      <c r="K157" s="37"/>
      <c r="L157" s="37"/>
    </row>
    <row r="158" spans="1:12" ht="15" x14ac:dyDescent="0.25">
      <c r="A158" s="14"/>
      <c r="B158" s="21" t="s">
        <v>664</v>
      </c>
      <c r="C158" s="17" t="s">
        <v>84</v>
      </c>
      <c r="D158" s="17" t="s">
        <v>84</v>
      </c>
      <c r="E158" s="21" t="s">
        <v>665</v>
      </c>
      <c r="F158" s="17" t="s">
        <v>84</v>
      </c>
      <c r="G158" s="9" t="s">
        <v>666</v>
      </c>
      <c r="H158" s="17" t="s">
        <v>84</v>
      </c>
      <c r="I158" s="21"/>
      <c r="J158" s="37"/>
      <c r="K158" s="37"/>
      <c r="L158" s="37"/>
    </row>
    <row r="159" spans="1:12" ht="22.5" x14ac:dyDescent="0.25">
      <c r="A159" s="14"/>
      <c r="B159" s="21" t="s">
        <v>667</v>
      </c>
      <c r="C159" s="21" t="s">
        <v>668</v>
      </c>
      <c r="D159" s="21" t="str">
        <f>HYPERLINK("mailto:efigueroa@harlingen.com ","efigueroa@harlingen.com  ")</f>
        <v xml:space="preserve">efigueroa@harlingen.com  </v>
      </c>
      <c r="E159" s="21" t="s">
        <v>669</v>
      </c>
      <c r="F159" s="21"/>
      <c r="G159" s="9" t="s">
        <v>670</v>
      </c>
      <c r="H159" s="28" t="s">
        <v>671</v>
      </c>
      <c r="I159" s="21"/>
      <c r="J159" s="37"/>
      <c r="K159" s="37"/>
      <c r="L159" s="37"/>
    </row>
    <row r="160" spans="1:12" ht="33" x14ac:dyDescent="0.25">
      <c r="A160" s="14"/>
      <c r="B160" s="21" t="s">
        <v>672</v>
      </c>
      <c r="C160" s="21" t="s">
        <v>673</v>
      </c>
      <c r="D160" s="21" t="str">
        <f>HYPERLINK("mailto:hclapham@visithouston.com  ","hclapham@visithouston.com   ")</f>
        <v xml:space="preserve">hclapham@visithouston.com   </v>
      </c>
      <c r="E160" s="21" t="s">
        <v>674</v>
      </c>
      <c r="F160" s="21" t="s">
        <v>675</v>
      </c>
      <c r="G160" s="9" t="s">
        <v>676</v>
      </c>
      <c r="H160" s="28" t="s">
        <v>677</v>
      </c>
      <c r="I160" s="21"/>
      <c r="J160" s="37"/>
      <c r="K160" s="37"/>
      <c r="L160" s="37"/>
    </row>
    <row r="161" spans="1:12" ht="15" x14ac:dyDescent="0.25">
      <c r="A161" s="14"/>
      <c r="B161" s="21"/>
      <c r="C161" s="21" t="s">
        <v>678</v>
      </c>
      <c r="D161" s="21" t="str">
        <f>HYPERLINK("mailto:ceno@visithouston.com ","ceno@visithouston.com   ")</f>
        <v xml:space="preserve">ceno@visithouston.com   </v>
      </c>
      <c r="E161" s="21" t="s">
        <v>679</v>
      </c>
      <c r="F161" s="21"/>
      <c r="G161" s="9"/>
      <c r="H161" s="28"/>
      <c r="I161" s="21"/>
      <c r="J161" s="37"/>
      <c r="K161" s="37"/>
      <c r="L161" s="37"/>
    </row>
    <row r="162" spans="1:12" ht="22.5" x14ac:dyDescent="0.25">
      <c r="A162" s="14"/>
      <c r="B162" s="21" t="s">
        <v>680</v>
      </c>
      <c r="C162" s="21" t="s">
        <v>681</v>
      </c>
      <c r="D162" s="21"/>
      <c r="E162" s="21" t="s">
        <v>682</v>
      </c>
      <c r="F162" s="21" t="s">
        <v>683</v>
      </c>
      <c r="G162" s="9" t="s">
        <v>684</v>
      </c>
      <c r="H162" s="28" t="s">
        <v>685</v>
      </c>
      <c r="I162" s="21"/>
      <c r="J162" s="37"/>
      <c r="K162" s="37"/>
      <c r="L162" s="37"/>
    </row>
    <row r="163" spans="1:12" ht="22.5" x14ac:dyDescent="0.25">
      <c r="A163" s="14"/>
      <c r="B163" s="21" t="s">
        <v>686</v>
      </c>
      <c r="C163" s="21" t="s">
        <v>687</v>
      </c>
      <c r="D163" s="21"/>
      <c r="E163" s="21" t="s">
        <v>688</v>
      </c>
      <c r="F163" s="21" t="s">
        <v>689</v>
      </c>
      <c r="G163" s="9" t="s">
        <v>690</v>
      </c>
      <c r="H163" s="28" t="s">
        <v>691</v>
      </c>
      <c r="I163" s="21"/>
      <c r="J163" s="37"/>
      <c r="K163" s="37"/>
      <c r="L163" s="37"/>
    </row>
    <row r="164" spans="1:12" ht="22.5" x14ac:dyDescent="0.25">
      <c r="A164" s="14"/>
      <c r="B164" s="21" t="s">
        <v>692</v>
      </c>
      <c r="C164" s="21" t="s">
        <v>693</v>
      </c>
      <c r="D164" s="21" t="str">
        <f>HYPERLINK("mailto:laurie@leaguecitychamber.com ","laurie@leaguecitychamber.com  ")</f>
        <v xml:space="preserve">laurie@leaguecitychamber.com  </v>
      </c>
      <c r="E164" s="21" t="s">
        <v>694</v>
      </c>
      <c r="F164" s="21" t="s">
        <v>695</v>
      </c>
      <c r="G164" s="9" t="s">
        <v>696</v>
      </c>
      <c r="H164" s="28" t="s">
        <v>697</v>
      </c>
      <c r="I164" s="21"/>
      <c r="J164" s="37"/>
      <c r="K164" s="37"/>
      <c r="L164" s="37"/>
    </row>
    <row r="165" spans="1:12" ht="15" x14ac:dyDescent="0.25">
      <c r="A165" s="14"/>
      <c r="B165" s="21"/>
      <c r="C165" s="21" t="s">
        <v>698</v>
      </c>
      <c r="D165" s="21" t="str">
        <f>HYPERLINK("mailto:jane@leaguecitychamber.com ","jane@leaguecitychamber.com  ")</f>
        <v xml:space="preserve">jane@leaguecitychamber.com  </v>
      </c>
      <c r="E165" s="21"/>
      <c r="F165" s="21"/>
      <c r="G165" s="9"/>
      <c r="H165" s="28"/>
      <c r="I165" s="21"/>
      <c r="J165" s="37"/>
      <c r="K165" s="37"/>
      <c r="L165" s="37"/>
    </row>
    <row r="166" spans="1:12" ht="22.5" x14ac:dyDescent="0.25">
      <c r="A166" s="14"/>
      <c r="B166" s="21" t="s">
        <v>699</v>
      </c>
      <c r="C166" s="21" t="s">
        <v>700</v>
      </c>
      <c r="D166" s="21" t="str">
        <f>HYPERLINK("mailto:rebeccanewman@visitmatagordacounty.com ","rebeccanewman@visitmatagordacounty.com  ")</f>
        <v xml:space="preserve">rebeccanewman@visitmatagordacounty.com  </v>
      </c>
      <c r="E166" s="21" t="s">
        <v>701</v>
      </c>
      <c r="F166" s="21"/>
      <c r="G166" s="9" t="s">
        <v>702</v>
      </c>
      <c r="H166" s="28" t="s">
        <v>703</v>
      </c>
      <c r="I166" s="21"/>
      <c r="J166" s="37"/>
      <c r="K166" s="37"/>
      <c r="L166" s="37"/>
    </row>
    <row r="167" spans="1:12" ht="22.5" x14ac:dyDescent="0.25">
      <c r="A167" s="14"/>
      <c r="B167" s="21" t="s">
        <v>704</v>
      </c>
      <c r="C167" s="21" t="s">
        <v>705</v>
      </c>
      <c r="D167" s="21"/>
      <c r="E167" s="21" t="s">
        <v>706</v>
      </c>
      <c r="F167" s="21" t="s">
        <v>707</v>
      </c>
      <c r="G167" s="9" t="s">
        <v>708</v>
      </c>
      <c r="H167" s="28" t="s">
        <v>709</v>
      </c>
      <c r="I167" s="21" t="s">
        <v>710</v>
      </c>
      <c r="J167" s="37"/>
      <c r="K167" s="37"/>
      <c r="L167" s="37"/>
    </row>
    <row r="168" spans="1:12" ht="22.5" x14ac:dyDescent="0.25">
      <c r="A168" s="14"/>
      <c r="B168" s="21" t="s">
        <v>711</v>
      </c>
      <c r="C168" s="21" t="s">
        <v>364</v>
      </c>
      <c r="D168" s="21" t="str">
        <f>HYPERLINK("mailto:rcvb@orangetx.org  ","cvb@orangetx.org   ")</f>
        <v xml:space="preserve">cvb@orangetx.org   </v>
      </c>
      <c r="E168" s="21" t="s">
        <v>712</v>
      </c>
      <c r="F168" s="21" t="s">
        <v>713</v>
      </c>
      <c r="G168" s="9" t="s">
        <v>714</v>
      </c>
      <c r="H168" s="28" t="s">
        <v>715</v>
      </c>
      <c r="I168" s="21" t="s">
        <v>716</v>
      </c>
      <c r="J168" s="37"/>
      <c r="K168" s="37"/>
      <c r="L168" s="37"/>
    </row>
    <row r="169" spans="1:12" ht="22.5" x14ac:dyDescent="0.25">
      <c r="A169" s="14"/>
      <c r="B169" s="21" t="s">
        <v>717</v>
      </c>
      <c r="C169" s="21" t="s">
        <v>718</v>
      </c>
      <c r="D169" s="21" t="str">
        <f>HYPERLINK("mailto:ksinistore@ci.pearland.tx.us ","ksinistore@ci.pearland.tx.us   ")</f>
        <v xml:space="preserve">ksinistore@ci.pearland.tx.us   </v>
      </c>
      <c r="E169" s="21" t="s">
        <v>719</v>
      </c>
      <c r="F169" s="21"/>
      <c r="G169" s="9" t="s">
        <v>720</v>
      </c>
      <c r="H169" s="28" t="s">
        <v>721</v>
      </c>
      <c r="I169" s="21"/>
      <c r="J169" s="37"/>
      <c r="K169" s="37"/>
      <c r="L169" s="37"/>
    </row>
    <row r="170" spans="1:12" ht="22.5" x14ac:dyDescent="0.25">
      <c r="A170" s="14"/>
      <c r="B170" s="21" t="s">
        <v>722</v>
      </c>
      <c r="C170" s="21" t="s">
        <v>364</v>
      </c>
      <c r="D170" s="21"/>
      <c r="E170" s="21" t="s">
        <v>723</v>
      </c>
      <c r="F170" s="21"/>
      <c r="G170" s="9" t="s">
        <v>724</v>
      </c>
      <c r="H170" s="28" t="s">
        <v>725</v>
      </c>
      <c r="I170" s="21"/>
      <c r="J170" s="37"/>
      <c r="K170" s="37"/>
      <c r="L170" s="37"/>
    </row>
    <row r="171" spans="1:12" ht="22.5" x14ac:dyDescent="0.25">
      <c r="A171" s="14"/>
      <c r="B171" s="21" t="s">
        <v>726</v>
      </c>
      <c r="C171" s="21" t="s">
        <v>727</v>
      </c>
      <c r="D171" s="21" t="str">
        <f>HYPERLINK("mailto:portarthurchamber@portarthurtexas.com ","portarthurchamber@portarthurtexas.com  ")</f>
        <v xml:space="preserve">portarthurchamber@portarthurtexas.com  </v>
      </c>
      <c r="E171" s="21" t="s">
        <v>728</v>
      </c>
      <c r="F171" s="21"/>
      <c r="G171" s="9" t="s">
        <v>729</v>
      </c>
      <c r="H171" s="28" t="s">
        <v>730</v>
      </c>
      <c r="I171" s="21"/>
      <c r="J171" s="37"/>
      <c r="K171" s="37"/>
      <c r="L171" s="37"/>
    </row>
    <row r="172" spans="1:12" ht="22.5" x14ac:dyDescent="0.25">
      <c r="A172" s="14"/>
      <c r="B172" s="21" t="s">
        <v>731</v>
      </c>
      <c r="C172" s="21" t="s">
        <v>732</v>
      </c>
      <c r="D172" s="21" t="str">
        <f>HYPERLINK("mailto:tina@portlavacatx.org  ","tina@portlavacatx.org   ")</f>
        <v xml:space="preserve">tina@portlavacatx.org   </v>
      </c>
      <c r="E172" s="21" t="s">
        <v>733</v>
      </c>
      <c r="F172" s="21" t="s">
        <v>734</v>
      </c>
      <c r="G172" s="9" t="s">
        <v>735</v>
      </c>
      <c r="H172" s="28" t="s">
        <v>736</v>
      </c>
      <c r="I172" s="21"/>
      <c r="J172" s="37"/>
      <c r="K172" s="37"/>
      <c r="L172" s="37"/>
    </row>
    <row r="173" spans="1:12" ht="22.5" x14ac:dyDescent="0.25">
      <c r="A173" s="14"/>
      <c r="B173" s="21" t="s">
        <v>737</v>
      </c>
      <c r="C173" s="21" t="s">
        <v>738</v>
      </c>
      <c r="D173" s="21" t="str">
        <f>HYPERLINK("mailto:president@1rockport.org  ","president@1rockport.org   ")</f>
        <v xml:space="preserve">president@1rockport.org   </v>
      </c>
      <c r="E173" s="21" t="s">
        <v>739</v>
      </c>
      <c r="F173" s="21" t="s">
        <v>740</v>
      </c>
      <c r="G173" s="9" t="s">
        <v>741</v>
      </c>
      <c r="H173" s="28" t="s">
        <v>742</v>
      </c>
      <c r="I173" s="21"/>
      <c r="J173" s="37"/>
      <c r="K173" s="37"/>
      <c r="L173" s="37"/>
    </row>
    <row r="174" spans="1:12" ht="15" x14ac:dyDescent="0.25">
      <c r="A174" s="14"/>
      <c r="B174" s="21" t="s">
        <v>743</v>
      </c>
      <c r="C174" s="17" t="s">
        <v>84</v>
      </c>
      <c r="D174" s="17" t="s">
        <v>84</v>
      </c>
      <c r="E174" s="21" t="s">
        <v>744</v>
      </c>
      <c r="F174" s="17" t="s">
        <v>84</v>
      </c>
      <c r="G174" s="9" t="s">
        <v>745</v>
      </c>
      <c r="H174" s="15" t="s">
        <v>84</v>
      </c>
      <c r="I174" s="21"/>
      <c r="J174" s="37"/>
      <c r="K174" s="37"/>
      <c r="L174" s="37"/>
    </row>
    <row r="175" spans="1:12" ht="15" x14ac:dyDescent="0.25">
      <c r="A175" s="14"/>
      <c r="B175" s="21" t="s">
        <v>746</v>
      </c>
      <c r="C175" s="17" t="s">
        <v>84</v>
      </c>
      <c r="D175" s="17" t="s">
        <v>84</v>
      </c>
      <c r="E175" s="21" t="s">
        <v>747</v>
      </c>
      <c r="F175" s="17" t="s">
        <v>84</v>
      </c>
      <c r="G175" s="9" t="s">
        <v>748</v>
      </c>
      <c r="H175" s="15" t="s">
        <v>84</v>
      </c>
      <c r="I175" s="21"/>
      <c r="J175" s="37"/>
      <c r="K175" s="37"/>
      <c r="L175" s="37"/>
    </row>
    <row r="176" spans="1:12" ht="22.5" x14ac:dyDescent="0.25">
      <c r="A176" s="14"/>
      <c r="B176" s="21" t="s">
        <v>749</v>
      </c>
      <c r="C176" s="21" t="s">
        <v>750</v>
      </c>
      <c r="D176" s="21" t="str">
        <f>HYPERLINK("mailto:sylviasoliz@sopadre.com  ","sylviasoliz@sopadre.com   ")</f>
        <v xml:space="preserve">sylviasoliz@sopadre.com   </v>
      </c>
      <c r="E176" s="21" t="s">
        <v>751</v>
      </c>
      <c r="F176" s="21" t="s">
        <v>752</v>
      </c>
      <c r="G176" s="9" t="s">
        <v>753</v>
      </c>
      <c r="H176" s="28" t="s">
        <v>754</v>
      </c>
      <c r="I176" s="21"/>
      <c r="J176" s="37"/>
      <c r="K176" s="37"/>
      <c r="L176" s="37"/>
    </row>
    <row r="177" spans="1:12" ht="15" x14ac:dyDescent="0.25">
      <c r="A177" s="14"/>
      <c r="B177" s="21" t="s">
        <v>755</v>
      </c>
      <c r="C177" s="21"/>
      <c r="D177" s="21"/>
      <c r="E177" s="21" t="s">
        <v>756</v>
      </c>
      <c r="F177" s="21"/>
      <c r="G177" s="9" t="s">
        <v>757</v>
      </c>
      <c r="H177" s="28"/>
      <c r="I177" s="21"/>
      <c r="J177" s="37"/>
      <c r="K177" s="37"/>
      <c r="L177" s="37"/>
    </row>
    <row r="178" spans="1:12" ht="22.5" x14ac:dyDescent="0.25">
      <c r="A178" s="14"/>
      <c r="B178" s="21" t="s">
        <v>758</v>
      </c>
      <c r="C178" s="21"/>
      <c r="D178" s="21"/>
      <c r="E178" s="21" t="s">
        <v>759</v>
      </c>
      <c r="F178" s="21"/>
      <c r="G178" s="9" t="s">
        <v>760</v>
      </c>
      <c r="H178" s="28" t="s">
        <v>761</v>
      </c>
      <c r="I178" s="21"/>
      <c r="J178" s="37"/>
      <c r="K178" s="37"/>
      <c r="L178" s="37"/>
    </row>
    <row r="179" spans="1:12" ht="22.5" x14ac:dyDescent="0.25">
      <c r="A179" s="14"/>
      <c r="B179" s="21" t="s">
        <v>762</v>
      </c>
      <c r="C179" s="21" t="s">
        <v>763</v>
      </c>
      <c r="D179" s="21" t="str">
        <f>HYPERLINK("mailto:martha@weslaco.com  ","martha@weslaco.com   ")</f>
        <v xml:space="preserve">martha@weslaco.com   </v>
      </c>
      <c r="E179" s="21" t="s">
        <v>764</v>
      </c>
      <c r="F179" s="21"/>
      <c r="G179" s="9" t="s">
        <v>765</v>
      </c>
      <c r="H179" s="28" t="s">
        <v>766</v>
      </c>
      <c r="I179" s="21" t="s">
        <v>767</v>
      </c>
      <c r="J179" s="37"/>
      <c r="K179" s="37"/>
      <c r="L179" s="37"/>
    </row>
    <row r="180" spans="1:12" ht="15" x14ac:dyDescent="0.25">
      <c r="A180" s="14"/>
      <c r="B180" s="21"/>
      <c r="C180" s="21" t="s">
        <v>768</v>
      </c>
      <c r="D180" s="21" t="str">
        <f>HYPERLINK("mailto:Laura@weslaco.com  ","Laura@weslaco.com  ")</f>
        <v xml:space="preserve">Laura@weslaco.com  </v>
      </c>
      <c r="E180" s="21"/>
      <c r="F180" s="21"/>
      <c r="G180" s="9"/>
      <c r="H180" s="28"/>
      <c r="I180" s="21"/>
      <c r="J180" s="37"/>
      <c r="K180" s="37"/>
      <c r="L180" s="37"/>
    </row>
    <row r="181" spans="1:12" ht="22.5" x14ac:dyDescent="0.25">
      <c r="A181" s="14"/>
      <c r="B181" s="21" t="s">
        <v>769</v>
      </c>
      <c r="C181" s="21" t="s">
        <v>770</v>
      </c>
      <c r="D181" s="21"/>
      <c r="E181" s="21" t="s">
        <v>771</v>
      </c>
      <c r="F181" s="21"/>
      <c r="G181" s="9" t="s">
        <v>772</v>
      </c>
      <c r="H181" s="28" t="s">
        <v>773</v>
      </c>
      <c r="I181" s="21"/>
      <c r="J181" s="37"/>
      <c r="K181" s="37"/>
      <c r="L181" s="37"/>
    </row>
    <row r="182" spans="1:12" ht="22.5" x14ac:dyDescent="0.25">
      <c r="A182" s="31" t="s">
        <v>774</v>
      </c>
      <c r="B182" s="33" t="s">
        <v>775</v>
      </c>
      <c r="C182" s="33"/>
      <c r="D182" s="33"/>
      <c r="E182" s="33" t="s">
        <v>776</v>
      </c>
      <c r="F182" s="33"/>
      <c r="G182" s="22" t="s">
        <v>777</v>
      </c>
      <c r="H182" s="34" t="s">
        <v>778</v>
      </c>
      <c r="I182" s="33"/>
      <c r="J182" s="32"/>
      <c r="K182" s="32"/>
      <c r="L182" s="32"/>
    </row>
    <row r="183" spans="1:12" ht="22.5" x14ac:dyDescent="0.25">
      <c r="A183" s="14"/>
      <c r="B183" s="21" t="s">
        <v>779</v>
      </c>
      <c r="C183" s="21" t="s">
        <v>780</v>
      </c>
      <c r="D183" s="21"/>
      <c r="E183" s="21" t="s">
        <v>781</v>
      </c>
      <c r="F183" s="21" t="s">
        <v>782</v>
      </c>
      <c r="G183" s="9" t="s">
        <v>783</v>
      </c>
      <c r="H183" s="28" t="s">
        <v>784</v>
      </c>
      <c r="I183" s="21" t="s">
        <v>785</v>
      </c>
      <c r="J183" s="37"/>
      <c r="K183" s="37"/>
      <c r="L183" s="37"/>
    </row>
    <row r="184" spans="1:12" ht="22.5" x14ac:dyDescent="0.25">
      <c r="A184" s="14"/>
      <c r="B184" s="21" t="s">
        <v>786</v>
      </c>
      <c r="C184" s="21" t="s">
        <v>787</v>
      </c>
      <c r="D184" s="21" t="str">
        <f>HYPERLINK("mailto:chamber@edinburg.com ","chamber@edinburg.com  ")</f>
        <v xml:space="preserve">chamber@edinburg.com  </v>
      </c>
      <c r="E184" s="21" t="s">
        <v>788</v>
      </c>
      <c r="F184" s="21" t="s">
        <v>789</v>
      </c>
      <c r="G184" s="9" t="s">
        <v>790</v>
      </c>
      <c r="H184" s="28" t="s">
        <v>791</v>
      </c>
      <c r="I184" s="21" t="s">
        <v>792</v>
      </c>
      <c r="J184" s="37"/>
      <c r="K184" s="37"/>
      <c r="L184" s="37"/>
    </row>
    <row r="185" spans="1:12" ht="15" x14ac:dyDescent="0.25">
      <c r="A185" s="14"/>
      <c r="B185" s="21"/>
      <c r="C185" s="21" t="s">
        <v>793</v>
      </c>
      <c r="D185" s="21" t="str">
        <f>HYPERLINK("mailto:marketing@edinburg.com  ","marketing@edinburg.com   ")</f>
        <v xml:space="preserve">marketing@edinburg.com   </v>
      </c>
      <c r="E185" s="21"/>
      <c r="F185" s="21"/>
      <c r="G185" s="9"/>
      <c r="H185" s="28"/>
      <c r="I185" s="21"/>
      <c r="J185" s="37"/>
      <c r="K185" s="37"/>
      <c r="L185" s="37"/>
    </row>
    <row r="186" spans="1:12" ht="15" x14ac:dyDescent="0.25">
      <c r="A186" s="14"/>
      <c r="B186" s="21" t="s">
        <v>794</v>
      </c>
      <c r="C186" s="21" t="s">
        <v>795</v>
      </c>
      <c r="D186" s="21" t="str">
        <f>HYPERLINK("mailto:blopez@ci.laredo.tx.us  ","blopez@ci.laredo.tx.us   ")</f>
        <v xml:space="preserve">blopez@ci.laredo.tx.us   </v>
      </c>
      <c r="E186" s="21" t="s">
        <v>796</v>
      </c>
      <c r="F186" s="21"/>
      <c r="G186" s="9" t="s">
        <v>797</v>
      </c>
      <c r="H186" s="28"/>
      <c r="I186" s="21"/>
      <c r="J186" s="37"/>
      <c r="K186" s="37"/>
      <c r="L186" s="37"/>
    </row>
    <row r="187" spans="1:12" ht="15" x14ac:dyDescent="0.25">
      <c r="A187" s="14"/>
      <c r="B187" s="21"/>
      <c r="C187" s="21" t="s">
        <v>798</v>
      </c>
      <c r="D187" s="21" t="str">
        <f>HYPERLINK("mailto:aramos@ci.laredo.tx.us  ","aramos@ci.laredo.tx.us  ")</f>
        <v xml:space="preserve">aramos@ci.laredo.tx.us  </v>
      </c>
      <c r="E187" s="21"/>
      <c r="F187" s="21"/>
      <c r="G187" s="9"/>
      <c r="H187" s="28"/>
      <c r="I187" s="21"/>
      <c r="J187" s="37"/>
      <c r="K187" s="37"/>
      <c r="L187" s="37"/>
    </row>
    <row r="188" spans="1:12" ht="22.5" x14ac:dyDescent="0.25">
      <c r="A188" s="14"/>
      <c r="B188" s="21" t="s">
        <v>799</v>
      </c>
      <c r="C188" s="21" t="s">
        <v>800</v>
      </c>
      <c r="D188" s="21" t="str">
        <f>HYPERLINK("mailto:steve@mcallenchamber.com  ","steve@mcallenchamber.com  ")</f>
        <v xml:space="preserve">steve@mcallenchamber.com  </v>
      </c>
      <c r="E188" s="21" t="s">
        <v>801</v>
      </c>
      <c r="F188" s="21" t="s">
        <v>802</v>
      </c>
      <c r="G188" s="9" t="s">
        <v>803</v>
      </c>
      <c r="H188" s="28" t="s">
        <v>804</v>
      </c>
      <c r="I188" s="21"/>
      <c r="J188" s="37"/>
      <c r="K188" s="37"/>
      <c r="L188" s="37"/>
    </row>
    <row r="189" spans="1:12" ht="22.5" x14ac:dyDescent="0.25">
      <c r="A189" s="14"/>
      <c r="B189" s="21" t="s">
        <v>805</v>
      </c>
      <c r="C189" s="21"/>
      <c r="D189" s="21"/>
      <c r="E189" s="21" t="s">
        <v>806</v>
      </c>
      <c r="F189" s="21" t="s">
        <v>807</v>
      </c>
      <c r="G189" s="9" t="s">
        <v>808</v>
      </c>
      <c r="H189" s="28" t="s">
        <v>809</v>
      </c>
      <c r="I189" s="21"/>
      <c r="J189" s="37"/>
      <c r="K189" s="37"/>
      <c r="L189" s="37"/>
    </row>
    <row r="190" spans="1:12" ht="22.5" x14ac:dyDescent="0.25">
      <c r="A190" s="31" t="s">
        <v>810</v>
      </c>
      <c r="B190" s="33" t="s">
        <v>811</v>
      </c>
      <c r="C190" s="33" t="s">
        <v>812</v>
      </c>
      <c r="D190" s="33" t="str">
        <f>HYPERLINK("mailto:rlander@austintexas.org  ","rlander@austintexas.org ")</f>
        <v xml:space="preserve">rlander@austintexas.org </v>
      </c>
      <c r="E190" s="33" t="s">
        <v>813</v>
      </c>
      <c r="F190" s="33" t="s">
        <v>814</v>
      </c>
      <c r="G190" s="22" t="s">
        <v>815</v>
      </c>
      <c r="H190" s="34" t="s">
        <v>816</v>
      </c>
      <c r="I190" s="33"/>
      <c r="J190" s="32"/>
      <c r="K190" s="32"/>
      <c r="L190" s="32"/>
    </row>
    <row r="191" spans="1:12" ht="15" x14ac:dyDescent="0.25">
      <c r="A191" s="14"/>
      <c r="B191" s="21"/>
      <c r="C191" s="21" t="s">
        <v>817</v>
      </c>
      <c r="D191" s="21" t="str">
        <f>HYPERLINK("mailto:sbakre@austintexas.org  ","sbakre@austintexas.org ")</f>
        <v xml:space="preserve">sbakre@austintexas.org </v>
      </c>
      <c r="E191" s="21"/>
      <c r="F191" s="21"/>
      <c r="G191" s="9"/>
      <c r="H191" s="28"/>
      <c r="I191" s="21"/>
      <c r="J191" s="37"/>
      <c r="K191" s="37"/>
      <c r="L191" s="37"/>
    </row>
    <row r="192" spans="1:12" ht="22.5" x14ac:dyDescent="0.25">
      <c r="A192" s="14"/>
      <c r="B192" s="21" t="s">
        <v>818</v>
      </c>
      <c r="C192" s="21" t="s">
        <v>364</v>
      </c>
      <c r="D192" s="21" t="str">
        <f>HYPERLINK("mailto:cowpoke@banderacowboycapital.com ","cowpoke@banderacowboycapital.com")</f>
        <v>cowpoke@banderacowboycapital.com</v>
      </c>
      <c r="E192" s="21" t="s">
        <v>819</v>
      </c>
      <c r="F192" s="21"/>
      <c r="G192" s="9" t="s">
        <v>820</v>
      </c>
      <c r="H192" s="28" t="s">
        <v>821</v>
      </c>
      <c r="I192" s="21" t="s">
        <v>822</v>
      </c>
      <c r="J192" s="37"/>
      <c r="K192" s="37"/>
      <c r="L192" s="37"/>
    </row>
    <row r="193" spans="1:12" ht="15" x14ac:dyDescent="0.25">
      <c r="A193" s="14"/>
      <c r="B193" s="21" t="s">
        <v>823</v>
      </c>
      <c r="C193" s="17" t="s">
        <v>84</v>
      </c>
      <c r="D193" s="17" t="s">
        <v>84</v>
      </c>
      <c r="E193" s="17" t="s">
        <v>84</v>
      </c>
      <c r="F193" s="17" t="s">
        <v>84</v>
      </c>
      <c r="G193" s="21" t="s">
        <v>824</v>
      </c>
      <c r="H193" s="15" t="s">
        <v>84</v>
      </c>
      <c r="I193" s="21"/>
      <c r="J193" s="37"/>
      <c r="K193" s="37"/>
      <c r="L193" s="37"/>
    </row>
    <row r="194" spans="1:12" ht="22.5" x14ac:dyDescent="0.25">
      <c r="A194" s="14"/>
      <c r="B194" s="21" t="s">
        <v>825</v>
      </c>
      <c r="C194" s="21" t="s">
        <v>826</v>
      </c>
      <c r="D194" s="21" t="str">
        <f>HYPERLINK("mailto:lenny.burnette@co.bastrop.tx.us ","lenny.burnette@co.bastrop.tx.us ")</f>
        <v xml:space="preserve">lenny.burnette@co.bastrop.tx.us </v>
      </c>
      <c r="E194" s="21" t="s">
        <v>827</v>
      </c>
      <c r="F194" s="21"/>
      <c r="G194" s="9" t="s">
        <v>828</v>
      </c>
      <c r="H194" s="28" t="s">
        <v>829</v>
      </c>
      <c r="I194" s="21"/>
      <c r="J194" s="37"/>
      <c r="K194" s="37"/>
      <c r="L194" s="37"/>
    </row>
    <row r="195" spans="1:12" ht="22.5" x14ac:dyDescent="0.25">
      <c r="A195" s="14"/>
      <c r="B195" s="21" t="s">
        <v>830</v>
      </c>
      <c r="C195" s="21" t="s">
        <v>831</v>
      </c>
      <c r="D195" s="21"/>
      <c r="E195" s="21" t="s">
        <v>832</v>
      </c>
      <c r="F195" s="21" t="s">
        <v>833</v>
      </c>
      <c r="G195" s="9" t="s">
        <v>834</v>
      </c>
      <c r="H195" s="2" t="s">
        <v>835</v>
      </c>
      <c r="I195" s="28" t="s">
        <v>836</v>
      </c>
      <c r="J195" s="37"/>
      <c r="K195" s="37"/>
      <c r="L195" s="37"/>
    </row>
    <row r="196" spans="1:12" ht="22.5" x14ac:dyDescent="0.25">
      <c r="A196" s="14"/>
      <c r="B196" s="21" t="s">
        <v>837</v>
      </c>
      <c r="C196" s="21"/>
      <c r="D196" s="21"/>
      <c r="E196" s="21" t="s">
        <v>838</v>
      </c>
      <c r="F196" s="21" t="s">
        <v>839</v>
      </c>
      <c r="G196" s="9" t="s">
        <v>840</v>
      </c>
      <c r="H196" s="28" t="s">
        <v>841</v>
      </c>
      <c r="I196" s="21"/>
      <c r="J196" s="37"/>
      <c r="K196" s="37"/>
      <c r="L196" s="37"/>
    </row>
    <row r="197" spans="1:12" ht="15" x14ac:dyDescent="0.25">
      <c r="A197" s="14"/>
      <c r="B197" s="21" t="s">
        <v>842</v>
      </c>
      <c r="C197" s="17" t="s">
        <v>84</v>
      </c>
      <c r="D197" s="17" t="s">
        <v>84</v>
      </c>
      <c r="E197" s="17" t="s">
        <v>84</v>
      </c>
      <c r="F197" s="17" t="s">
        <v>84</v>
      </c>
      <c r="G197" s="9" t="s">
        <v>843</v>
      </c>
      <c r="H197" s="15" t="s">
        <v>84</v>
      </c>
      <c r="I197" s="21"/>
      <c r="J197" s="37"/>
      <c r="K197" s="37"/>
      <c r="L197" s="37"/>
    </row>
    <row r="198" spans="1:12" ht="22.5" x14ac:dyDescent="0.25">
      <c r="A198" s="14"/>
      <c r="B198" s="21" t="s">
        <v>844</v>
      </c>
      <c r="C198" s="21" t="s">
        <v>845</v>
      </c>
      <c r="D198" s="21" t="str">
        <f>HYPERLINK("mailto:kwilliams@ci.buda.tx.us ","kwilliams@ci.buda.tx.us ")</f>
        <v xml:space="preserve">kwilliams@ci.buda.tx.us </v>
      </c>
      <c r="E198" s="21" t="s">
        <v>846</v>
      </c>
      <c r="F198" s="21" t="s">
        <v>847</v>
      </c>
      <c r="G198" s="9" t="s">
        <v>848</v>
      </c>
      <c r="H198" s="28" t="s">
        <v>849</v>
      </c>
      <c r="I198" s="21" t="s">
        <v>850</v>
      </c>
      <c r="J198" s="37"/>
      <c r="K198" s="37"/>
      <c r="L198" s="37"/>
    </row>
    <row r="199" spans="1:12" ht="22.5" x14ac:dyDescent="0.25">
      <c r="A199" s="14"/>
      <c r="B199" s="21" t="s">
        <v>851</v>
      </c>
      <c r="C199" s="21" t="s">
        <v>852</v>
      </c>
      <c r="D199" s="21" t="str">
        <f>HYPERLINK("mailto:info@canyonlakechamber.com ","info@canyonlakechamber.com ")</f>
        <v xml:space="preserve">info@canyonlakechamber.com </v>
      </c>
      <c r="E199" s="21" t="s">
        <v>853</v>
      </c>
      <c r="F199" s="21"/>
      <c r="G199" s="9" t="s">
        <v>854</v>
      </c>
      <c r="H199" s="28" t="s">
        <v>855</v>
      </c>
      <c r="I199" s="21"/>
      <c r="J199" s="37"/>
      <c r="K199" s="37"/>
      <c r="L199" s="37"/>
    </row>
    <row r="200" spans="1:12" ht="15" x14ac:dyDescent="0.25">
      <c r="A200" s="14"/>
      <c r="B200" s="21"/>
      <c r="C200" s="21" t="s">
        <v>856</v>
      </c>
      <c r="D200" s="21"/>
      <c r="E200" s="21"/>
      <c r="F200" s="21"/>
      <c r="G200" s="9"/>
      <c r="H200" s="28"/>
      <c r="I200" s="21"/>
      <c r="J200" s="37"/>
      <c r="K200" s="37"/>
      <c r="L200" s="37"/>
    </row>
    <row r="201" spans="1:12" ht="15" x14ac:dyDescent="0.25">
      <c r="A201" s="14"/>
      <c r="B201" s="21" t="s">
        <v>857</v>
      </c>
      <c r="C201" s="21" t="s">
        <v>858</v>
      </c>
      <c r="D201" s="21" t="str">
        <f>HYPERLINK("mailto:Michael.Clanton@cedarparktexas.gov ","Michael.Clanton@cedarparktexas.gov ")</f>
        <v xml:space="preserve">Michael.Clanton@cedarparktexas.gov </v>
      </c>
      <c r="E201" s="21" t="s">
        <v>859</v>
      </c>
      <c r="F201" s="21"/>
      <c r="G201" s="9" t="s">
        <v>860</v>
      </c>
      <c r="H201" s="21" t="s">
        <v>861</v>
      </c>
      <c r="J201" s="37"/>
      <c r="K201" s="37"/>
      <c r="L201" s="37"/>
    </row>
    <row r="202" spans="1:12" ht="15" x14ac:dyDescent="0.25">
      <c r="A202" s="14"/>
      <c r="B202" s="21"/>
      <c r="C202" s="21" t="s">
        <v>862</v>
      </c>
      <c r="D202" s="21" t="str">
        <f>HYPERLINK("mailto:jennie.huerta@cedarparktexas.gov ","jennie.huerta@cedarparktexas.gov ")</f>
        <v xml:space="preserve">jennie.huerta@cedarparktexas.gov </v>
      </c>
      <c r="E202" s="21"/>
      <c r="F202" s="21"/>
      <c r="G202" s="9"/>
      <c r="H202" s="28"/>
      <c r="I202" s="21"/>
      <c r="J202" s="37"/>
      <c r="K202" s="37"/>
      <c r="L202" s="37"/>
    </row>
    <row r="203" spans="1:12" ht="22.5" x14ac:dyDescent="0.25">
      <c r="A203" s="14"/>
      <c r="B203" s="21" t="s">
        <v>863</v>
      </c>
      <c r="C203" s="21" t="s">
        <v>864</v>
      </c>
      <c r="D203" s="21" t="str">
        <f>HYPERLINK("mailto:dschamber@drippingspringstx.org ","dschamber@drippingspringstx.org ")</f>
        <v xml:space="preserve">dschamber@drippingspringstx.org </v>
      </c>
      <c r="E203" s="21" t="s">
        <v>865</v>
      </c>
      <c r="F203" s="21"/>
      <c r="G203" s="9" t="s">
        <v>866</v>
      </c>
      <c r="H203" s="28" t="s">
        <v>867</v>
      </c>
      <c r="I203" s="21" t="s">
        <v>868</v>
      </c>
      <c r="J203" s="37"/>
      <c r="K203" s="37"/>
      <c r="L203" s="37"/>
    </row>
    <row r="204" spans="1:12" ht="15" x14ac:dyDescent="0.25">
      <c r="A204" s="14"/>
      <c r="B204" s="21"/>
      <c r="C204" s="21" t="s">
        <v>869</v>
      </c>
      <c r="D204" s="21" t="str">
        <f>HYPERLINK("mailto:dsvisitorsbureau@drippingspringstx.org ","dsvisitorsbureau@drippingspringstx.org ")</f>
        <v xml:space="preserve">dsvisitorsbureau@drippingspringstx.org </v>
      </c>
      <c r="E204" s="21" t="s">
        <v>870</v>
      </c>
      <c r="F204" s="21"/>
      <c r="G204" s="9"/>
      <c r="H204" s="28"/>
      <c r="I204" s="21"/>
      <c r="J204" s="37"/>
      <c r="K204" s="37"/>
      <c r="L204" s="37"/>
    </row>
    <row r="205" spans="1:12" ht="22.5" x14ac:dyDescent="0.25">
      <c r="A205" s="14"/>
      <c r="B205" s="21" t="s">
        <v>871</v>
      </c>
      <c r="C205" s="21" t="s">
        <v>872</v>
      </c>
      <c r="D205" s="21" t="str">
        <f>HYPERLINK("mailto:director@fbgtx.org ","director@fbgtx.org ")</f>
        <v xml:space="preserve">director@fbgtx.org </v>
      </c>
      <c r="E205" s="21" t="s">
        <v>873</v>
      </c>
      <c r="F205" s="21" t="s">
        <v>874</v>
      </c>
      <c r="G205" s="9" t="s">
        <v>875</v>
      </c>
      <c r="H205" s="28" t="s">
        <v>876</v>
      </c>
      <c r="I205" s="21"/>
      <c r="J205" s="37"/>
      <c r="K205" s="37"/>
      <c r="L205" s="37"/>
    </row>
    <row r="206" spans="1:12" ht="15" x14ac:dyDescent="0.25">
      <c r="A206" s="14"/>
      <c r="B206" s="21"/>
      <c r="C206" s="21" t="s">
        <v>877</v>
      </c>
      <c r="D206" s="21" t="str">
        <f>HYPERLINK("mailto:communications@fbgtx.org","communications@fbgtx.org ")</f>
        <v xml:space="preserve">communications@fbgtx.org </v>
      </c>
      <c r="E206" s="21"/>
      <c r="F206" s="21"/>
      <c r="G206" s="9"/>
      <c r="H206" s="28"/>
      <c r="I206" s="21"/>
      <c r="J206" s="37"/>
      <c r="K206" s="37"/>
      <c r="L206" s="37"/>
    </row>
    <row r="207" spans="1:12" ht="22.5" x14ac:dyDescent="0.25">
      <c r="A207" s="14"/>
      <c r="B207" s="21" t="s">
        <v>878</v>
      </c>
      <c r="C207" s="21" t="s">
        <v>364</v>
      </c>
      <c r="D207" s="21" t="str">
        <f>HYPERLINK("mailto:cvb@georgetown.org ","cvb@georgetown.org")</f>
        <v>cvb@georgetown.org</v>
      </c>
      <c r="E207" s="21" t="s">
        <v>879</v>
      </c>
      <c r="F207" s="21"/>
      <c r="G207" s="9" t="s">
        <v>880</v>
      </c>
      <c r="H207" s="28" t="s">
        <v>881</v>
      </c>
      <c r="I207" s="21"/>
      <c r="J207" s="37"/>
      <c r="K207" s="37"/>
      <c r="L207" s="37"/>
    </row>
    <row r="208" spans="1:12" ht="15" x14ac:dyDescent="0.25">
      <c r="A208" s="14"/>
      <c r="B208" s="21" t="s">
        <v>882</v>
      </c>
      <c r="C208" s="21" t="s">
        <v>364</v>
      </c>
      <c r="D208" s="21" t="str">
        <f>HYPERLINK("mailto:contact@ruraltexastourism.org ","contact@ruraltexastourism.org")</f>
        <v>contact@ruraltexastourism.org</v>
      </c>
      <c r="E208" s="21" t="s">
        <v>883</v>
      </c>
      <c r="F208" s="21"/>
      <c r="G208" s="9" t="s">
        <v>884</v>
      </c>
      <c r="H208" s="28"/>
      <c r="I208" s="21"/>
      <c r="J208" s="37"/>
      <c r="K208" s="37"/>
      <c r="L208" s="37"/>
    </row>
    <row r="209" spans="1:12" ht="22.5" x14ac:dyDescent="0.25">
      <c r="A209" s="14"/>
      <c r="B209" s="21" t="s">
        <v>885</v>
      </c>
      <c r="C209" s="21"/>
      <c r="D209" s="21"/>
      <c r="E209" s="21" t="s">
        <v>886</v>
      </c>
      <c r="F209" s="21"/>
      <c r="G209" s="9" t="s">
        <v>887</v>
      </c>
      <c r="H209" s="28" t="s">
        <v>888</v>
      </c>
      <c r="I209" s="21"/>
      <c r="J209" s="37"/>
      <c r="K209" s="37"/>
      <c r="L209" s="37"/>
    </row>
    <row r="210" spans="1:12" ht="22.5" x14ac:dyDescent="0.25">
      <c r="A210" s="14"/>
      <c r="B210" s="21" t="s">
        <v>889</v>
      </c>
      <c r="C210" s="21" t="s">
        <v>890</v>
      </c>
      <c r="D210" s="21" t="str">
        <f>HYPERLINK("mailto:marketing@kylechamber.org","marketing@kylechamber.org")</f>
        <v>marketing@kylechamber.org</v>
      </c>
      <c r="E210" s="21" t="s">
        <v>891</v>
      </c>
      <c r="F210" s="21" t="s">
        <v>892</v>
      </c>
      <c r="G210" s="9" t="s">
        <v>893</v>
      </c>
      <c r="H210" s="28" t="s">
        <v>894</v>
      </c>
      <c r="I210" s="21" t="s">
        <v>895</v>
      </c>
      <c r="J210" s="37"/>
      <c r="K210" s="37"/>
      <c r="L210" s="37"/>
    </row>
    <row r="211" spans="1:12" ht="22.5" x14ac:dyDescent="0.25">
      <c r="A211" s="14"/>
      <c r="B211" s="21" t="s">
        <v>896</v>
      </c>
      <c r="C211" s="21" t="s">
        <v>897</v>
      </c>
      <c r="D211" s="21" t="str">
        <f>HYPERLINK("mailto:Chamber@LaGrangeTX.org","Chamber@LaGrangeTX.org")</f>
        <v>Chamber@LaGrangeTX.org</v>
      </c>
      <c r="E211" s="21" t="s">
        <v>898</v>
      </c>
      <c r="F211" s="21"/>
      <c r="G211" s="9" t="s">
        <v>899</v>
      </c>
      <c r="H211" s="28" t="s">
        <v>900</v>
      </c>
      <c r="I211" s="21"/>
      <c r="J211" s="37"/>
      <c r="K211" s="37"/>
      <c r="L211" s="37"/>
    </row>
    <row r="212" spans="1:12" ht="22.5" x14ac:dyDescent="0.25">
      <c r="A212" s="14"/>
      <c r="B212" s="21" t="s">
        <v>901</v>
      </c>
      <c r="C212" s="21" t="s">
        <v>902</v>
      </c>
      <c r="D212" s="21" t="str">
        <f>HYPERLINK("mailto:laura@laketravischamber.com","laura@laketravischamber.com")</f>
        <v>laura@laketravischamber.com</v>
      </c>
      <c r="E212" s="21" t="s">
        <v>903</v>
      </c>
      <c r="F212" s="21" t="s">
        <v>904</v>
      </c>
      <c r="G212" s="9" t="s">
        <v>905</v>
      </c>
      <c r="H212" s="28" t="s">
        <v>906</v>
      </c>
      <c r="I212" s="21" t="s">
        <v>907</v>
      </c>
      <c r="J212" s="37"/>
      <c r="K212" s="37"/>
      <c r="L212" s="37"/>
    </row>
    <row r="213" spans="1:12" ht="15" x14ac:dyDescent="0.25">
      <c r="A213" s="14"/>
      <c r="B213" s="21"/>
      <c r="C213" s="21"/>
      <c r="D213" s="21"/>
      <c r="E213" s="21" t="s">
        <v>908</v>
      </c>
      <c r="J213" s="37"/>
      <c r="K213" s="37"/>
      <c r="L213" s="37"/>
    </row>
    <row r="214" spans="1:12" ht="22.5" x14ac:dyDescent="0.25">
      <c r="A214" s="14"/>
      <c r="B214" s="21" t="s">
        <v>909</v>
      </c>
      <c r="C214" s="21" t="s">
        <v>910</v>
      </c>
      <c r="D214" s="21"/>
      <c r="E214" s="21" t="s">
        <v>911</v>
      </c>
      <c r="F214" s="21" t="s">
        <v>912</v>
      </c>
      <c r="G214" s="9" t="s">
        <v>913</v>
      </c>
      <c r="H214" s="28" t="s">
        <v>914</v>
      </c>
      <c r="I214" s="21" t="s">
        <v>915</v>
      </c>
      <c r="J214" s="37"/>
      <c r="K214" s="37"/>
      <c r="L214" s="37"/>
    </row>
    <row r="215" spans="1:12" ht="22.5" x14ac:dyDescent="0.25">
      <c r="A215" s="14"/>
      <c r="B215" s="21" t="s">
        <v>916</v>
      </c>
      <c r="C215" s="21" t="s">
        <v>364</v>
      </c>
      <c r="D215" s="21" t="s">
        <v>917</v>
      </c>
      <c r="E215" s="21" t="s">
        <v>918</v>
      </c>
      <c r="F215" s="21"/>
      <c r="G215" s="9" t="s">
        <v>919</v>
      </c>
      <c r="H215" s="28" t="s">
        <v>920</v>
      </c>
      <c r="I215" s="21"/>
      <c r="J215" s="37"/>
      <c r="K215" s="37"/>
      <c r="L215" s="37"/>
    </row>
    <row r="216" spans="1:12" ht="22.5" x14ac:dyDescent="0.25">
      <c r="A216" s="14"/>
      <c r="B216" s="21" t="s">
        <v>921</v>
      </c>
      <c r="C216" s="21" t="s">
        <v>922</v>
      </c>
      <c r="D216" s="21" t="str">
        <f>HYPERLINK("mailto:holly@nbcham.org ","holly@nbcham.org")</f>
        <v>holly@nbcham.org</v>
      </c>
      <c r="E216" s="21" t="s">
        <v>923</v>
      </c>
      <c r="F216" s="21"/>
      <c r="G216" s="9" t="s">
        <v>924</v>
      </c>
      <c r="H216" s="28" t="s">
        <v>925</v>
      </c>
      <c r="I216" s="21"/>
      <c r="J216" s="37"/>
      <c r="K216" s="37"/>
      <c r="L216" s="37"/>
    </row>
    <row r="217" spans="1:12" ht="22.5" x14ac:dyDescent="0.25">
      <c r="A217" s="14"/>
      <c r="B217" s="21" t="s">
        <v>926</v>
      </c>
      <c r="C217" s="21" t="s">
        <v>927</v>
      </c>
      <c r="D217" s="21" t="str">
        <f>HYPERLINK("mailto:nyawn@roundrocktexas.gov ","nyawn@roundrocktexas.gov")</f>
        <v>nyawn@roundrocktexas.gov</v>
      </c>
      <c r="E217" s="21" t="s">
        <v>928</v>
      </c>
      <c r="F217" s="21"/>
      <c r="G217" s="9" t="s">
        <v>929</v>
      </c>
      <c r="H217" s="28" t="s">
        <v>930</v>
      </c>
      <c r="I217" s="21"/>
      <c r="J217" s="37"/>
      <c r="K217" s="37"/>
      <c r="L217" s="37"/>
    </row>
    <row r="218" spans="1:12" ht="15" x14ac:dyDescent="0.25">
      <c r="A218" s="14"/>
      <c r="B218" s="21"/>
      <c r="C218" s="21" t="s">
        <v>931</v>
      </c>
      <c r="D218" s="21" t="str">
        <f>HYPERLINK("mailto:kbarnes@roundrocktexas.gov","kbarnes@roundrocktexas.gov")</f>
        <v>kbarnes@roundrocktexas.gov</v>
      </c>
      <c r="E218" s="21"/>
      <c r="F218" s="21"/>
      <c r="G218" s="9"/>
      <c r="H218" s="28"/>
      <c r="I218" s="21"/>
      <c r="J218" s="37"/>
      <c r="K218" s="37"/>
      <c r="L218" s="37"/>
    </row>
    <row r="219" spans="1:12" ht="22.5" x14ac:dyDescent="0.25">
      <c r="A219" s="14"/>
      <c r="B219" s="21" t="s">
        <v>932</v>
      </c>
      <c r="C219" s="21" t="s">
        <v>933</v>
      </c>
      <c r="D219" s="21" t="str">
        <f>HYPERLINK("mailto:rebeccar@sanmarcostexas.com","rebeccar@sanmarcostexas.com")</f>
        <v>rebeccar@sanmarcostexas.com</v>
      </c>
      <c r="E219" s="21" t="s">
        <v>934</v>
      </c>
      <c r="F219" s="21"/>
      <c r="G219" s="9" t="s">
        <v>935</v>
      </c>
      <c r="H219" s="28" t="s">
        <v>936</v>
      </c>
      <c r="I219" s="21"/>
      <c r="J219" s="37"/>
      <c r="K219" s="37"/>
      <c r="L219" s="37"/>
    </row>
    <row r="220" spans="1:12" ht="22.5" x14ac:dyDescent="0.25">
      <c r="A220" s="14"/>
      <c r="B220" s="21" t="s">
        <v>937</v>
      </c>
      <c r="C220" s="21" t="s">
        <v>938</v>
      </c>
      <c r="D220" s="21" t="str">
        <f>HYPERLINK("mailto:donna@sonoratexas.org","donna@sonoratexas.org")</f>
        <v>donna@sonoratexas.org</v>
      </c>
      <c r="E220" s="21" t="s">
        <v>939</v>
      </c>
      <c r="F220" s="21" t="s">
        <v>940</v>
      </c>
      <c r="G220" s="9" t="s">
        <v>941</v>
      </c>
      <c r="H220" s="28" t="s">
        <v>942</v>
      </c>
      <c r="I220" s="21" t="s">
        <v>943</v>
      </c>
      <c r="J220" s="37"/>
      <c r="K220" s="37"/>
      <c r="L220" s="37"/>
    </row>
    <row r="221" spans="1:12" ht="22.5" x14ac:dyDescent="0.25">
      <c r="A221" s="14"/>
      <c r="B221" s="21" t="s">
        <v>944</v>
      </c>
      <c r="C221" s="21" t="s">
        <v>945</v>
      </c>
      <c r="D221" s="21" t="str">
        <f>HYPERLINK("mailto:president@taylorchamber.org","president@taylorchamber.org")</f>
        <v>president@taylorchamber.org</v>
      </c>
      <c r="E221" s="21" t="s">
        <v>946</v>
      </c>
      <c r="F221" s="21" t="s">
        <v>947</v>
      </c>
      <c r="G221" s="9" t="s">
        <v>948</v>
      </c>
      <c r="H221" s="28" t="s">
        <v>949</v>
      </c>
      <c r="I221" s="21"/>
      <c r="J221" s="37"/>
      <c r="K221" s="37"/>
      <c r="L221" s="37"/>
    </row>
    <row r="222" spans="1:12" ht="15" x14ac:dyDescent="0.25">
      <c r="A222" s="14"/>
      <c r="B222" s="21"/>
      <c r="C222" s="21" t="s">
        <v>950</v>
      </c>
      <c r="D222" s="21" t="str">
        <f>HYPERLINK("mailto:assistant@taylorchamber.org","assistant@taylorchamber.org")</f>
        <v>assistant@taylorchamber.org</v>
      </c>
      <c r="E222" s="21"/>
      <c r="F222" s="21"/>
      <c r="G222" s="9"/>
      <c r="H222" s="28"/>
      <c r="I222" s="21"/>
      <c r="J222" s="37"/>
      <c r="K222" s="37"/>
      <c r="L222" s="37"/>
    </row>
    <row r="223" spans="1:12" ht="15" x14ac:dyDescent="0.25">
      <c r="A223" s="14"/>
      <c r="B223" s="21"/>
      <c r="C223" s="21" t="s">
        <v>951</v>
      </c>
      <c r="D223" s="21" t="str">
        <f>HYPERLINK("mailto:receptionist@taylorchamber.org","receptionist@taylorchamber.org")</f>
        <v>receptionist@taylorchamber.org</v>
      </c>
      <c r="E223" s="21"/>
      <c r="F223" s="21"/>
      <c r="G223" s="9"/>
      <c r="H223" s="28"/>
      <c r="I223" s="21"/>
      <c r="J223" s="37"/>
      <c r="K223" s="37"/>
      <c r="L223" s="37"/>
    </row>
    <row r="224" spans="1:12" ht="22.5" x14ac:dyDescent="0.25">
      <c r="A224" s="14"/>
      <c r="B224" s="21" t="s">
        <v>952</v>
      </c>
      <c r="C224" s="21" t="s">
        <v>953</v>
      </c>
      <c r="D224" s="21" t="str">
        <f>HYPERLINK("mailto:debra@visituvalde.com","debra@visituvalde.com")</f>
        <v>debra@visituvalde.com</v>
      </c>
      <c r="E224" s="21" t="s">
        <v>954</v>
      </c>
      <c r="F224" s="21"/>
      <c r="G224" s="9" t="s">
        <v>955</v>
      </c>
      <c r="H224" s="28" t="s">
        <v>956</v>
      </c>
      <c r="I224" s="21"/>
      <c r="J224" s="37"/>
      <c r="K224" s="37"/>
      <c r="L224" s="37"/>
    </row>
    <row r="225" spans="1:12" ht="22.5" x14ac:dyDescent="0.25">
      <c r="A225" s="31" t="s">
        <v>957</v>
      </c>
      <c r="B225" s="33" t="s">
        <v>958</v>
      </c>
      <c r="C225" s="33"/>
      <c r="D225" s="33" t="str">
        <f>HYPERLINK("mailto:info@townofanthony.org","info@townofanthony.org")</f>
        <v>info@townofanthony.org</v>
      </c>
      <c r="E225" s="33" t="s">
        <v>959</v>
      </c>
      <c r="F225" s="33" t="s">
        <v>960</v>
      </c>
      <c r="G225" s="22" t="s">
        <v>961</v>
      </c>
      <c r="H225" s="34" t="s">
        <v>962</v>
      </c>
      <c r="I225" s="33"/>
      <c r="J225" s="32"/>
      <c r="K225" s="32"/>
      <c r="L225" s="32"/>
    </row>
    <row r="226" spans="1:12" ht="15" x14ac:dyDescent="0.25">
      <c r="A226" s="14"/>
      <c r="B226" s="21" t="s">
        <v>963</v>
      </c>
      <c r="C226" s="21"/>
      <c r="D226" s="21"/>
      <c r="E226" s="21" t="s">
        <v>964</v>
      </c>
      <c r="F226" s="21"/>
      <c r="G226" s="9" t="s">
        <v>965</v>
      </c>
      <c r="H226" s="28"/>
      <c r="I226" s="21"/>
      <c r="J226" s="37"/>
      <c r="K226" s="37"/>
      <c r="L226" s="37"/>
    </row>
    <row r="227" spans="1:12" ht="22.5" x14ac:dyDescent="0.25">
      <c r="A227" s="14"/>
      <c r="B227" s="21" t="s">
        <v>966</v>
      </c>
      <c r="C227" s="21"/>
      <c r="D227" s="21"/>
      <c r="E227" s="21" t="s">
        <v>967</v>
      </c>
      <c r="F227" s="21" t="s">
        <v>968</v>
      </c>
      <c r="G227" s="9" t="s">
        <v>969</v>
      </c>
      <c r="H227" s="28" t="s">
        <v>970</v>
      </c>
      <c r="I227" s="21" t="s">
        <v>971</v>
      </c>
      <c r="J227" s="37"/>
      <c r="K227" s="37"/>
      <c r="L227" s="37"/>
    </row>
    <row r="228" spans="1:12" ht="22.5" x14ac:dyDescent="0.25">
      <c r="A228" s="14"/>
      <c r="B228" s="21" t="s">
        <v>972</v>
      </c>
      <c r="C228" s="21" t="s">
        <v>973</v>
      </c>
      <c r="E228" s="21" t="s">
        <v>974</v>
      </c>
      <c r="F228" s="21" t="s">
        <v>975</v>
      </c>
      <c r="G228" s="9" t="s">
        <v>976</v>
      </c>
      <c r="H228" s="28" t="s">
        <v>977</v>
      </c>
      <c r="I228" s="21"/>
      <c r="J228" s="37"/>
      <c r="K228" s="37"/>
      <c r="L228" s="37"/>
    </row>
    <row r="229" spans="1:12" ht="22.5" x14ac:dyDescent="0.25">
      <c r="A229" s="14"/>
      <c r="B229" s="21" t="s">
        <v>978</v>
      </c>
      <c r="C229" s="21" t="s">
        <v>979</v>
      </c>
      <c r="D229" s="21"/>
      <c r="E229" s="21" t="s">
        <v>980</v>
      </c>
      <c r="F229" s="21" t="s">
        <v>981</v>
      </c>
      <c r="G229" s="9" t="s">
        <v>982</v>
      </c>
      <c r="H229" s="28" t="s">
        <v>983</v>
      </c>
      <c r="I229" s="21"/>
      <c r="J229" s="37"/>
      <c r="K229" s="37"/>
      <c r="L229" s="37"/>
    </row>
    <row r="230" spans="1:12" ht="15" x14ac:dyDescent="0.25">
      <c r="A230" s="14"/>
      <c r="B230" s="21"/>
      <c r="C230" s="21" t="s">
        <v>984</v>
      </c>
      <c r="D230" s="21"/>
      <c r="E230" s="21" t="s">
        <v>985</v>
      </c>
      <c r="F230" s="21"/>
      <c r="G230" s="9"/>
      <c r="H230" s="28"/>
      <c r="I230" s="21"/>
      <c r="J230" s="37"/>
      <c r="K230" s="37"/>
      <c r="L230" s="37"/>
    </row>
    <row r="231" spans="1:12" ht="22.5" x14ac:dyDescent="0.25">
      <c r="A231" s="14"/>
      <c r="B231" s="21" t="s">
        <v>986</v>
      </c>
      <c r="C231" s="21" t="s">
        <v>364</v>
      </c>
      <c r="D231" s="21" t="str">
        <f>HYPERLINK("mailto:advertise@tourtexas.com","advertise@tourtexas.com")</f>
        <v>advertise@tourtexas.com</v>
      </c>
      <c r="E231" s="21" t="s">
        <v>987</v>
      </c>
      <c r="F231" s="21" t="s">
        <v>988</v>
      </c>
      <c r="G231" s="9" t="s">
        <v>989</v>
      </c>
      <c r="H231" s="28" t="s">
        <v>990</v>
      </c>
      <c r="I231" s="21"/>
      <c r="J231" s="37"/>
      <c r="K231" s="37"/>
      <c r="L231" s="37"/>
    </row>
    <row r="232" spans="1:12" ht="22.5" x14ac:dyDescent="0.25">
      <c r="A232" s="14"/>
      <c r="B232" s="21" t="s">
        <v>991</v>
      </c>
      <c r="C232" s="21" t="s">
        <v>992</v>
      </c>
      <c r="D232" s="21" t="str">
        <f>HYPERLINK("mailto:bobby@midlandtxchamber.com","bobby@midlandtxchamber.com")</f>
        <v>bobby@midlandtxchamber.com</v>
      </c>
      <c r="E232" s="21" t="s">
        <v>993</v>
      </c>
      <c r="F232" s="21" t="s">
        <v>994</v>
      </c>
      <c r="G232" s="9" t="s">
        <v>995</v>
      </c>
      <c r="H232" s="28" t="s">
        <v>996</v>
      </c>
      <c r="I232" s="21"/>
      <c r="J232" s="37"/>
      <c r="K232" s="37"/>
      <c r="L232" s="37"/>
    </row>
    <row r="233" spans="1:12" ht="15" x14ac:dyDescent="0.25">
      <c r="A233" s="14"/>
      <c r="B233" s="21"/>
      <c r="C233" s="21" t="s">
        <v>997</v>
      </c>
      <c r="D233" s="21" t="str">
        <f>HYPERLINK("mailto:golivas@visitmidlandtexas.com","golivas@visitmidlandtexas.com")</f>
        <v>golivas@visitmidlandtexas.com</v>
      </c>
      <c r="E233" s="21"/>
      <c r="F233" s="21"/>
      <c r="G233" s="9"/>
      <c r="H233" s="28"/>
      <c r="I233" s="21"/>
      <c r="J233" s="37"/>
      <c r="K233" s="37"/>
      <c r="L233" s="37"/>
    </row>
    <row r="234" spans="1:12" ht="22.5" x14ac:dyDescent="0.25">
      <c r="A234" s="14"/>
      <c r="B234" s="21" t="s">
        <v>998</v>
      </c>
      <c r="C234" s="21" t="s">
        <v>999</v>
      </c>
      <c r="D234" s="21" t="str">
        <f>HYPERLINK("mailto:sweatt@odessacvb.com","sweatt@odessacvb.com")</f>
        <v>sweatt@odessacvb.com</v>
      </c>
      <c r="E234" s="21" t="s">
        <v>994</v>
      </c>
      <c r="F234" s="21"/>
      <c r="G234" s="9"/>
      <c r="H234" s="28" t="s">
        <v>1000</v>
      </c>
      <c r="I234" s="21"/>
      <c r="J234" s="37"/>
      <c r="K234" s="37"/>
      <c r="L234" s="37"/>
    </row>
    <row r="235" spans="1:12" ht="22.5" x14ac:dyDescent="0.25">
      <c r="A235" s="14"/>
      <c r="B235" s="21" t="s">
        <v>1001</v>
      </c>
      <c r="C235" s="21" t="s">
        <v>1002</v>
      </c>
      <c r="D235" s="21"/>
      <c r="E235" s="21" t="s">
        <v>1003</v>
      </c>
      <c r="F235" s="21"/>
      <c r="G235" s="9" t="s">
        <v>1004</v>
      </c>
      <c r="H235" s="28" t="s">
        <v>1005</v>
      </c>
      <c r="I235" s="21"/>
      <c r="J235" s="37"/>
      <c r="K235" s="37"/>
      <c r="L235" s="37"/>
    </row>
    <row r="236" spans="1:12" ht="22.5" x14ac:dyDescent="0.25">
      <c r="A236" s="14"/>
      <c r="B236" s="21" t="s">
        <v>1006</v>
      </c>
      <c r="C236" s="21" t="s">
        <v>1007</v>
      </c>
      <c r="D236" s="21" t="str">
        <f>HYPERLINK("mailto:bnewton@presidiotx.us","bnewton@presidiotx.us")</f>
        <v>bnewton@presidiotx.us</v>
      </c>
      <c r="E236" s="21" t="s">
        <v>1008</v>
      </c>
      <c r="F236" s="21"/>
      <c r="G236" s="9" t="s">
        <v>1009</v>
      </c>
      <c r="H236" s="28" t="s">
        <v>1010</v>
      </c>
      <c r="I236" s="21" t="s">
        <v>1011</v>
      </c>
      <c r="J236" s="37"/>
      <c r="K236" s="37"/>
      <c r="L236" s="37"/>
    </row>
    <row r="237" spans="1:12" ht="15" x14ac:dyDescent="0.25">
      <c r="A237" s="14"/>
      <c r="B237" s="21"/>
      <c r="C237" s="21"/>
      <c r="D237" s="21"/>
      <c r="E237" s="21"/>
      <c r="F237" s="21"/>
      <c r="G237" s="9"/>
      <c r="H237" s="28"/>
      <c r="I237" s="21"/>
      <c r="J237" s="37"/>
      <c r="K237" s="37"/>
      <c r="L237" s="37"/>
    </row>
    <row r="238" spans="1:12" ht="15" x14ac:dyDescent="0.25">
      <c r="A238" s="14"/>
      <c r="B238" s="21"/>
      <c r="C238" s="21"/>
      <c r="D238" s="21"/>
      <c r="E238" s="21"/>
      <c r="F238" s="21"/>
      <c r="G238" s="9"/>
      <c r="H238" s="28"/>
      <c r="I238" s="21"/>
      <c r="J238" s="37"/>
      <c r="K238" s="37"/>
      <c r="L238" s="37"/>
    </row>
    <row r="239" spans="1:12" ht="15" x14ac:dyDescent="0.25">
      <c r="A239" s="14"/>
      <c r="B239" s="21"/>
      <c r="C239" s="21"/>
      <c r="D239" s="21"/>
      <c r="E239" s="21"/>
      <c r="F239" s="21"/>
      <c r="G239" s="9"/>
      <c r="H239" s="28"/>
      <c r="I239" s="21"/>
      <c r="J239" s="37"/>
      <c r="K239" s="37"/>
      <c r="L23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/>
  </sheetViews>
  <sheetFormatPr defaultColWidth="9.85546875" defaultRowHeight="12.75" customHeight="1" x14ac:dyDescent="0.2"/>
  <cols>
    <col min="1" max="1" width="21.28515625" style="36" customWidth="1"/>
    <col min="2" max="2" width="21" style="36" customWidth="1"/>
    <col min="3" max="3" width="36.5703125" style="36" customWidth="1"/>
    <col min="4" max="4" width="24.85546875" style="36" customWidth="1"/>
    <col min="5" max="5" width="26" style="36" customWidth="1"/>
    <col min="6" max="6" width="41.42578125" style="36" customWidth="1"/>
    <col min="7" max="7" width="39.140625" style="36" customWidth="1"/>
  </cols>
  <sheetData>
    <row r="1" spans="1:7" ht="15" x14ac:dyDescent="0.25">
      <c r="A1" s="10"/>
      <c r="B1" s="10"/>
      <c r="C1" s="10"/>
      <c r="D1" s="10"/>
      <c r="E1" s="10"/>
      <c r="F1" s="10"/>
      <c r="G1" s="10"/>
    </row>
    <row r="2" spans="1:7" ht="15" x14ac:dyDescent="0.25">
      <c r="A2" s="10"/>
      <c r="B2" s="10"/>
      <c r="C2" s="10"/>
      <c r="D2" s="10"/>
      <c r="E2" s="10"/>
      <c r="F2" s="10"/>
      <c r="G2" s="10"/>
    </row>
    <row r="3" spans="1:7" x14ac:dyDescent="0.2">
      <c r="A3" s="39" t="s">
        <v>1012</v>
      </c>
      <c r="B3" s="39" t="s">
        <v>1013</v>
      </c>
      <c r="C3" s="39" t="s">
        <v>5</v>
      </c>
      <c r="D3" s="39" t="s">
        <v>7</v>
      </c>
      <c r="E3" s="39" t="s">
        <v>8</v>
      </c>
      <c r="F3" s="39" t="s">
        <v>1014</v>
      </c>
      <c r="G3" s="39" t="s">
        <v>10</v>
      </c>
    </row>
    <row r="4" spans="1:7" ht="15" x14ac:dyDescent="0.25">
      <c r="A4" s="36" t="s">
        <v>1015</v>
      </c>
      <c r="B4" s="10"/>
      <c r="C4" s="36" t="s">
        <v>1016</v>
      </c>
      <c r="D4" s="10"/>
      <c r="E4" s="10"/>
      <c r="F4" s="27" t="str">
        <f>HYPERLINK("http://www.connoisseurmedia.com/","www.connoisseurmedia.com")</f>
        <v>www.connoisseurmedia.com</v>
      </c>
      <c r="G4" s="36" t="s">
        <v>1017</v>
      </c>
    </row>
    <row r="5" spans="1:7" ht="15" x14ac:dyDescent="0.25">
      <c r="A5" s="36" t="s">
        <v>1015</v>
      </c>
      <c r="B5" s="10"/>
      <c r="C5" s="36" t="s">
        <v>1018</v>
      </c>
      <c r="D5" s="10"/>
      <c r="E5" s="10"/>
      <c r="F5" s="10"/>
      <c r="G5" s="36" t="s">
        <v>1019</v>
      </c>
    </row>
    <row r="6" spans="1:7" ht="15" x14ac:dyDescent="0.25">
      <c r="A6" s="36" t="s">
        <v>1015</v>
      </c>
      <c r="B6" s="10"/>
      <c r="C6" s="36" t="s">
        <v>1020</v>
      </c>
      <c r="D6" s="10"/>
      <c r="E6" s="10"/>
      <c r="F6" s="10"/>
      <c r="G6" s="10"/>
    </row>
    <row r="7" spans="1:7" ht="15" x14ac:dyDescent="0.25">
      <c r="A7" s="36" t="s">
        <v>1021</v>
      </c>
      <c r="B7" s="10"/>
      <c r="C7" s="36" t="s">
        <v>1022</v>
      </c>
      <c r="D7" s="36" t="s">
        <v>1023</v>
      </c>
      <c r="E7" s="10"/>
      <c r="F7" s="10"/>
      <c r="G7" s="36" t="s">
        <v>1024</v>
      </c>
    </row>
    <row r="8" spans="1:7" ht="15" customHeight="1" x14ac:dyDescent="0.25">
      <c r="A8" s="36" t="s">
        <v>1021</v>
      </c>
      <c r="B8" s="10"/>
      <c r="C8" s="10"/>
      <c r="D8" s="10"/>
      <c r="E8" s="10"/>
      <c r="F8" s="5" t="str">
        <f>HYPERLINK("http://www.greatermedia.com/","www.greatermedia.com")</f>
        <v>www.greatermedia.com</v>
      </c>
      <c r="G8" s="36" t="s">
        <v>1025</v>
      </c>
    </row>
    <row r="9" spans="1:7" ht="15" x14ac:dyDescent="0.25">
      <c r="A9" s="10"/>
      <c r="B9" s="10"/>
      <c r="C9" s="10"/>
      <c r="D9" s="10"/>
      <c r="E9" s="10"/>
      <c r="F9" s="10"/>
      <c r="G9" s="36" t="s">
        <v>1026</v>
      </c>
    </row>
    <row r="10" spans="1:7" ht="15" customHeight="1" x14ac:dyDescent="0.25">
      <c r="A10" s="36" t="s">
        <v>1027</v>
      </c>
      <c r="B10" s="36" t="s">
        <v>1028</v>
      </c>
      <c r="C10" s="10"/>
      <c r="D10" s="36" t="s">
        <v>1029</v>
      </c>
      <c r="E10" s="36" t="s">
        <v>1030</v>
      </c>
      <c r="F10" s="5" t="str">
        <f>HYPERLINK("http://www.crawfordbroadcasting.com/","www.crawfordbroadcasting.com")</f>
        <v>www.crawfordbroadcasting.com</v>
      </c>
      <c r="G10" s="36" t="s">
        <v>1031</v>
      </c>
    </row>
    <row r="11" spans="1:7" ht="15" x14ac:dyDescent="0.25">
      <c r="A11" s="10"/>
      <c r="B11" s="10"/>
      <c r="C11" s="10"/>
      <c r="D11" s="10"/>
      <c r="E11" s="10"/>
      <c r="F11" s="10"/>
      <c r="G11" s="36" t="s">
        <v>1032</v>
      </c>
    </row>
    <row r="12" spans="1:7" ht="15" customHeight="1" x14ac:dyDescent="0.25">
      <c r="A12" s="36" t="s">
        <v>1033</v>
      </c>
      <c r="B12" s="10"/>
      <c r="C12" s="36" t="s">
        <v>1034</v>
      </c>
      <c r="D12" s="36" t="s">
        <v>1035</v>
      </c>
      <c r="E12" s="36" t="s">
        <v>1036</v>
      </c>
      <c r="F12" s="5" t="str">
        <f>HYPERLINK("http://www.birach.com/","www.birach.com")</f>
        <v>www.birach.com</v>
      </c>
      <c r="G12" s="36" t="s">
        <v>1037</v>
      </c>
    </row>
    <row r="13" spans="1:7" ht="15" customHeight="1" x14ac:dyDescent="0.25">
      <c r="A13" s="36" t="s">
        <v>1033</v>
      </c>
      <c r="B13" s="10"/>
      <c r="C13" s="10"/>
      <c r="D13" s="10"/>
      <c r="E13" s="10"/>
      <c r="F13" s="5" t="str">
        <f>HYPERLINK("mailto:sima@birach.com","sima@birach.com")</f>
        <v>sima@birach.com</v>
      </c>
      <c r="G13" s="36" t="s">
        <v>1038</v>
      </c>
    </row>
    <row r="14" spans="1:7" ht="15" x14ac:dyDescent="0.25">
      <c r="A14" s="36" t="s">
        <v>1033</v>
      </c>
      <c r="B14" s="10"/>
      <c r="C14" s="10"/>
      <c r="D14" s="10"/>
      <c r="E14" s="10"/>
      <c r="F14" s="10"/>
      <c r="G14" s="36" t="s">
        <v>1039</v>
      </c>
    </row>
    <row r="15" spans="1:7" ht="15" x14ac:dyDescent="0.25">
      <c r="A15" s="10"/>
      <c r="B15" s="10"/>
      <c r="C15" s="10"/>
      <c r="D15" s="10"/>
      <c r="E15" s="10"/>
      <c r="F15" s="10"/>
      <c r="G15" s="10"/>
    </row>
    <row r="16" spans="1:7" ht="15" x14ac:dyDescent="0.25">
      <c r="A16" s="36" t="s">
        <v>1040</v>
      </c>
      <c r="B16" s="36" t="s">
        <v>1041</v>
      </c>
      <c r="C16" s="36" t="s">
        <v>1042</v>
      </c>
      <c r="D16" s="36" t="s">
        <v>1043</v>
      </c>
      <c r="E16" s="10"/>
      <c r="F16" s="10"/>
      <c r="G16" s="36" t="s">
        <v>1044</v>
      </c>
    </row>
    <row r="17" spans="1:7" ht="15" x14ac:dyDescent="0.25">
      <c r="A17" s="10"/>
      <c r="B17" s="10"/>
      <c r="C17" s="10"/>
      <c r="D17" s="10"/>
      <c r="E17" s="10"/>
      <c r="F17" s="10"/>
      <c r="G17" s="36" t="s">
        <v>1045</v>
      </c>
    </row>
    <row r="18" spans="1:7" ht="15" x14ac:dyDescent="0.25">
      <c r="A18" s="10"/>
      <c r="B18" s="10"/>
      <c r="C18" s="10"/>
      <c r="D18" s="10"/>
      <c r="E18" s="10"/>
      <c r="F18" s="10"/>
      <c r="G18" s="10"/>
    </row>
    <row r="19" spans="1:7" ht="15" x14ac:dyDescent="0.25">
      <c r="A19" s="36" t="s">
        <v>1046</v>
      </c>
      <c r="B19" s="36" t="s">
        <v>1047</v>
      </c>
      <c r="C19" s="10"/>
      <c r="D19" s="36" t="s">
        <v>1048</v>
      </c>
      <c r="E19" s="10"/>
      <c r="F19" s="10"/>
      <c r="G19" s="36" t="s">
        <v>1049</v>
      </c>
    </row>
    <row r="20" spans="1:7" ht="15" x14ac:dyDescent="0.25">
      <c r="A20" s="10"/>
      <c r="B20" s="36" t="s">
        <v>1050</v>
      </c>
      <c r="C20" s="10"/>
      <c r="D20" s="10"/>
      <c r="E20" s="10"/>
      <c r="F20" s="10"/>
      <c r="G20" s="36" t="s">
        <v>1051</v>
      </c>
    </row>
    <row r="21" spans="1:7" ht="15" x14ac:dyDescent="0.25">
      <c r="A21" s="10"/>
      <c r="B21" s="36" t="s">
        <v>1052</v>
      </c>
      <c r="C21" s="10"/>
      <c r="D21" s="10"/>
      <c r="E21" s="10"/>
      <c r="F21" s="10"/>
      <c r="G21" s="36" t="s">
        <v>1053</v>
      </c>
    </row>
    <row r="22" spans="1:7" ht="15" x14ac:dyDescent="0.25">
      <c r="A22" s="10"/>
      <c r="B22" s="36" t="s">
        <v>1054</v>
      </c>
      <c r="C22" s="10"/>
      <c r="D22" s="10"/>
      <c r="E22" s="10"/>
      <c r="F22" s="10"/>
      <c r="G22" s="10"/>
    </row>
    <row r="23" spans="1:7" ht="15" x14ac:dyDescent="0.25">
      <c r="A23" s="10"/>
      <c r="B23" s="10"/>
      <c r="C23" s="10"/>
      <c r="D23" s="10"/>
      <c r="E23" s="10"/>
      <c r="F23" s="10"/>
      <c r="G23" s="10"/>
    </row>
    <row r="24" spans="1:7" ht="15" x14ac:dyDescent="0.25">
      <c r="A24" s="36" t="s">
        <v>1055</v>
      </c>
      <c r="B24" s="10"/>
      <c r="C24" s="36" t="s">
        <v>1056</v>
      </c>
      <c r="D24" s="36" t="s">
        <v>1057</v>
      </c>
      <c r="E24" s="10"/>
      <c r="F24" s="10"/>
      <c r="G24" s="36" t="s">
        <v>1058</v>
      </c>
    </row>
    <row r="25" spans="1:7" ht="15" x14ac:dyDescent="0.25">
      <c r="A25" s="36" t="s">
        <v>1055</v>
      </c>
      <c r="B25" s="10"/>
      <c r="C25" s="36" t="s">
        <v>1059</v>
      </c>
      <c r="D25" s="10"/>
      <c r="E25" s="10"/>
      <c r="F25" s="10"/>
      <c r="G25" s="36" t="s">
        <v>1060</v>
      </c>
    </row>
    <row r="26" spans="1:7" ht="15" x14ac:dyDescent="0.25">
      <c r="A26" s="10"/>
      <c r="B26" s="10"/>
      <c r="C26" s="10"/>
      <c r="D26" s="10"/>
      <c r="E26" s="10"/>
      <c r="F26" s="10"/>
      <c r="G26" s="10"/>
    </row>
    <row r="27" spans="1:7" ht="15" x14ac:dyDescent="0.25">
      <c r="A27" s="36" t="s">
        <v>1061</v>
      </c>
      <c r="B27" s="36" t="s">
        <v>1062</v>
      </c>
      <c r="C27" s="36" t="s">
        <v>1063</v>
      </c>
      <c r="D27" s="36" t="s">
        <v>1064</v>
      </c>
      <c r="E27" s="10"/>
      <c r="F27" s="10"/>
      <c r="G27" s="36" t="s">
        <v>1065</v>
      </c>
    </row>
    <row r="28" spans="1:7" ht="15" x14ac:dyDescent="0.25">
      <c r="A28" s="10"/>
      <c r="B28" s="36" t="s">
        <v>1066</v>
      </c>
      <c r="C28" s="10"/>
      <c r="D28" s="10"/>
      <c r="E28" s="10"/>
      <c r="F28" s="10"/>
      <c r="G28" s="36" t="s">
        <v>1067</v>
      </c>
    </row>
    <row r="29" spans="1:7" ht="15" x14ac:dyDescent="0.25">
      <c r="A29" s="10"/>
      <c r="B29" s="36" t="s">
        <v>1068</v>
      </c>
      <c r="C29" s="10"/>
      <c r="D29" s="10"/>
      <c r="E29" s="10"/>
      <c r="F29" s="10"/>
      <c r="G29" s="10"/>
    </row>
    <row r="30" spans="1:7" ht="15" x14ac:dyDescent="0.25">
      <c r="A30" s="10"/>
      <c r="B30" s="36" t="s">
        <v>1069</v>
      </c>
      <c r="C30" s="36" t="s">
        <v>1070</v>
      </c>
      <c r="D30" s="36" t="s">
        <v>1071</v>
      </c>
      <c r="E30" s="10"/>
      <c r="F30" s="10"/>
      <c r="G30" s="36" t="s">
        <v>1072</v>
      </c>
    </row>
    <row r="31" spans="1:7" ht="15" x14ac:dyDescent="0.25">
      <c r="A31" s="10"/>
      <c r="B31" s="36" t="s">
        <v>1073</v>
      </c>
      <c r="C31" s="10"/>
      <c r="D31" s="10"/>
      <c r="E31" s="10"/>
      <c r="F31" s="10"/>
      <c r="G31" s="36" t="s">
        <v>1074</v>
      </c>
    </row>
    <row r="32" spans="1:7" ht="15" x14ac:dyDescent="0.25">
      <c r="A32" s="10"/>
      <c r="B32" s="10"/>
      <c r="C32" s="10"/>
      <c r="D32" s="10"/>
      <c r="E32" s="10"/>
      <c r="F32" s="10"/>
      <c r="G32" s="10"/>
    </row>
    <row r="33" spans="1:7" ht="15" x14ac:dyDescent="0.25">
      <c r="A33" s="36" t="s">
        <v>1075</v>
      </c>
      <c r="B33" s="10"/>
      <c r="C33" s="10"/>
      <c r="D33" s="36" t="s">
        <v>1076</v>
      </c>
      <c r="E33" s="36" t="s">
        <v>1076</v>
      </c>
      <c r="F33" s="10"/>
      <c r="G33" s="36" t="s">
        <v>1077</v>
      </c>
    </row>
    <row r="34" spans="1:7" ht="15" customHeight="1" x14ac:dyDescent="0.25">
      <c r="A34" s="10"/>
      <c r="B34" s="10"/>
      <c r="C34" s="36" t="s">
        <v>1078</v>
      </c>
      <c r="D34" s="10"/>
      <c r="E34" s="10"/>
      <c r="F34" s="5" t="str">
        <f>HYPERLINK("mailto:echristian@sagacom.com","echristian@sagacom.com")</f>
        <v>echristian@sagacom.com</v>
      </c>
      <c r="G34" s="36" t="s">
        <v>1079</v>
      </c>
    </row>
    <row r="35" spans="1:7" ht="15" customHeight="1" x14ac:dyDescent="0.25">
      <c r="A35" s="10"/>
      <c r="B35" s="10"/>
      <c r="C35" s="36" t="s">
        <v>1080</v>
      </c>
      <c r="D35" s="10"/>
      <c r="E35" s="10"/>
      <c r="F35" s="5" t="str">
        <f>HYPERLINK("mailto:wlada@sagacom.com","wlada@sagacom.com")</f>
        <v>wlada@sagacom.com</v>
      </c>
      <c r="G35" s="10"/>
    </row>
    <row r="36" spans="1:7" ht="15" customHeight="1" x14ac:dyDescent="0.25">
      <c r="A36" s="10"/>
      <c r="B36" s="10"/>
      <c r="C36" s="36" t="s">
        <v>1081</v>
      </c>
      <c r="D36" s="10"/>
      <c r="E36" s="10"/>
      <c r="F36" s="5" t="str">
        <f>HYPERLINK("mailto:sbush@sagacom.com","sbush@sagacom.com")</f>
        <v>sbush@sagacom.com</v>
      </c>
      <c r="G36" s="10"/>
    </row>
    <row r="37" spans="1:7" ht="15" x14ac:dyDescent="0.25">
      <c r="A37" s="10"/>
      <c r="B37" s="10"/>
      <c r="C37" s="36" t="s">
        <v>1082</v>
      </c>
      <c r="D37" s="10"/>
      <c r="E37" s="10"/>
      <c r="F37" s="10"/>
      <c r="G37" s="10"/>
    </row>
    <row r="38" spans="1:7" ht="15" x14ac:dyDescent="0.25">
      <c r="A38" s="10"/>
      <c r="B38" s="10"/>
      <c r="C38" s="36" t="s">
        <v>1083</v>
      </c>
      <c r="D38" s="10"/>
      <c r="E38" s="10"/>
      <c r="F38" s="10"/>
      <c r="G38" s="10"/>
    </row>
    <row r="39" spans="1:7" ht="15" x14ac:dyDescent="0.25">
      <c r="A39" s="10"/>
      <c r="B39" s="10"/>
      <c r="C39" s="10"/>
      <c r="D39" s="10"/>
      <c r="E39" s="10"/>
      <c r="F39" s="10"/>
      <c r="G39" s="10"/>
    </row>
    <row r="40" spans="1:7" ht="15" x14ac:dyDescent="0.25">
      <c r="A40" s="36" t="s">
        <v>1084</v>
      </c>
      <c r="B40" s="10"/>
      <c r="C40" s="10"/>
      <c r="D40" s="10"/>
      <c r="E40" s="10"/>
      <c r="F40" s="10"/>
      <c r="G40" s="10"/>
    </row>
    <row r="41" spans="1:7" ht="15" x14ac:dyDescent="0.25">
      <c r="A41" s="36" t="s">
        <v>1085</v>
      </c>
      <c r="B41" s="10"/>
      <c r="C41" s="10"/>
      <c r="D41" s="10"/>
      <c r="E41" s="10"/>
      <c r="F41" s="10"/>
      <c r="G41" s="10"/>
    </row>
    <row r="42" spans="1:7" ht="15" x14ac:dyDescent="0.25">
      <c r="A42" s="10"/>
      <c r="B42" s="10"/>
      <c r="C42" s="10"/>
      <c r="D42" s="10"/>
      <c r="E42" s="10"/>
      <c r="F42" s="10"/>
      <c r="G42" s="10"/>
    </row>
    <row r="43" spans="1:7" ht="15" customHeight="1" x14ac:dyDescent="0.25">
      <c r="A43" s="36" t="s">
        <v>1086</v>
      </c>
      <c r="B43" s="36" t="s">
        <v>1087</v>
      </c>
      <c r="C43" s="36" t="s">
        <v>1088</v>
      </c>
      <c r="D43" s="36" t="s">
        <v>1089</v>
      </c>
      <c r="E43" s="10"/>
      <c r="F43" s="5" t="str">
        <f>HYPERLINK("http://www.lotuscorp.com/","www.lotuscorp.com")</f>
        <v>www.lotuscorp.com</v>
      </c>
      <c r="G43" s="36" t="s">
        <v>1090</v>
      </c>
    </row>
    <row r="44" spans="1:7" ht="15" x14ac:dyDescent="0.25">
      <c r="A44" s="10"/>
      <c r="B44" s="36" t="s">
        <v>1091</v>
      </c>
      <c r="C44" s="36" t="s">
        <v>1092</v>
      </c>
      <c r="D44" s="10"/>
      <c r="E44" s="10"/>
      <c r="F44" s="10"/>
      <c r="G44" s="36" t="s">
        <v>1093</v>
      </c>
    </row>
    <row r="45" spans="1:7" ht="15" x14ac:dyDescent="0.25">
      <c r="A45" s="10"/>
      <c r="B45" s="36" t="s">
        <v>1094</v>
      </c>
      <c r="C45" s="36" t="s">
        <v>1095</v>
      </c>
      <c r="D45" s="10"/>
      <c r="E45" s="10"/>
      <c r="F45" s="10"/>
      <c r="G45" s="10"/>
    </row>
    <row r="46" spans="1:7" ht="15" x14ac:dyDescent="0.25">
      <c r="A46" s="10"/>
      <c r="B46" s="36" t="s">
        <v>1096</v>
      </c>
      <c r="C46" s="36" t="s">
        <v>1097</v>
      </c>
      <c r="D46" s="10"/>
      <c r="E46" s="10"/>
      <c r="F46" s="10"/>
      <c r="G46" s="10"/>
    </row>
    <row r="47" spans="1:7" ht="15" x14ac:dyDescent="0.25">
      <c r="A47" s="10"/>
      <c r="B47" s="36" t="s">
        <v>1098</v>
      </c>
      <c r="C47" s="36" t="s">
        <v>1099</v>
      </c>
      <c r="D47" s="36" t="s">
        <v>1100</v>
      </c>
      <c r="E47" s="10"/>
      <c r="F47" s="10"/>
      <c r="G47" s="10"/>
    </row>
    <row r="48" spans="1:7" ht="15" x14ac:dyDescent="0.25">
      <c r="A48" s="10"/>
      <c r="B48" s="36" t="s">
        <v>1101</v>
      </c>
      <c r="C48" s="36" t="s">
        <v>1102</v>
      </c>
      <c r="D48" s="36" t="s">
        <v>1103</v>
      </c>
      <c r="E48" s="10"/>
      <c r="F48" s="10"/>
      <c r="G48" s="10"/>
    </row>
    <row r="49" spans="1:7" ht="15" x14ac:dyDescent="0.25">
      <c r="A49" s="10"/>
      <c r="B49" s="10"/>
      <c r="C49" s="10"/>
      <c r="D49" s="10"/>
      <c r="E49" s="10"/>
      <c r="F49" s="10"/>
      <c r="G49" s="10"/>
    </row>
    <row r="50" spans="1:7" ht="15" customHeight="1" x14ac:dyDescent="0.25">
      <c r="A50" s="36" t="s">
        <v>1104</v>
      </c>
      <c r="B50" s="10"/>
      <c r="C50" s="36" t="s">
        <v>1105</v>
      </c>
      <c r="D50" s="36" t="s">
        <v>1106</v>
      </c>
      <c r="E50" s="10"/>
      <c r="F50" s="5" t="str">
        <f>HYPERLINK("http://www.bbgi.com/","www.bbgi.com")</f>
        <v>www.bbgi.com</v>
      </c>
      <c r="G50" s="36" t="s">
        <v>1107</v>
      </c>
    </row>
    <row r="51" spans="1:7" ht="15" x14ac:dyDescent="0.25">
      <c r="A51" s="10"/>
      <c r="B51" s="10"/>
      <c r="C51" s="36" t="s">
        <v>1108</v>
      </c>
      <c r="D51" s="10"/>
      <c r="E51" s="10"/>
      <c r="F51" s="10"/>
      <c r="G51" s="36" t="s">
        <v>1109</v>
      </c>
    </row>
    <row r="52" spans="1:7" ht="15" x14ac:dyDescent="0.25">
      <c r="A52" s="10"/>
      <c r="B52" s="10"/>
      <c r="C52" s="10"/>
      <c r="D52" s="10"/>
      <c r="E52" s="10"/>
      <c r="F52" s="10"/>
      <c r="G52" s="10"/>
    </row>
    <row r="53" spans="1:7" ht="15" customHeight="1" x14ac:dyDescent="0.25">
      <c r="A53" s="36" t="s">
        <v>1110</v>
      </c>
      <c r="B53" s="36" t="s">
        <v>1111</v>
      </c>
      <c r="C53" s="36" t="s">
        <v>1112</v>
      </c>
      <c r="D53" s="36" t="s">
        <v>1113</v>
      </c>
      <c r="E53" s="5" t="str">
        <f>HYPERLINK("http://www.lmcomm.com/","www.lmcomm.com")</f>
        <v>www.lmcomm.com</v>
      </c>
      <c r="F53" s="5" t="str">
        <f>HYPERLINK("mailto:ace42u@gmail.com","ace42u@gmail.com")</f>
        <v>ace42u@gmail.com</v>
      </c>
      <c r="G53" s="36" t="s">
        <v>1114</v>
      </c>
    </row>
    <row r="54" spans="1:7" ht="15" customHeight="1" x14ac:dyDescent="0.25">
      <c r="A54" s="10"/>
      <c r="B54" s="36" t="s">
        <v>1115</v>
      </c>
      <c r="C54" s="36" t="s">
        <v>1116</v>
      </c>
      <c r="D54" s="36" t="s">
        <v>1117</v>
      </c>
      <c r="E54" s="10"/>
      <c r="F54" s="5" t="str">
        <f>HYPERLINK("mailto:colive@lmcomm.com","colive@lmcomm.com")</f>
        <v>colive@lmcomm.com</v>
      </c>
      <c r="G54" s="36" t="s">
        <v>1118</v>
      </c>
    </row>
    <row r="55" spans="1:7" ht="15" x14ac:dyDescent="0.25">
      <c r="A55" s="10"/>
      <c r="B55" s="36" t="s">
        <v>1119</v>
      </c>
      <c r="C55" s="36" t="s">
        <v>1120</v>
      </c>
      <c r="D55" s="36" t="s">
        <v>1121</v>
      </c>
      <c r="E55" s="10"/>
      <c r="F55" s="10"/>
      <c r="G55" s="10"/>
    </row>
    <row r="56" spans="1:7" ht="15" customHeight="1" x14ac:dyDescent="0.25">
      <c r="A56" s="10"/>
      <c r="B56" s="10"/>
      <c r="C56" s="36" t="s">
        <v>1122</v>
      </c>
      <c r="D56" s="10"/>
      <c r="E56" s="10"/>
      <c r="F56" s="5" t="str">
        <f>HYPERLINK("mailto:charlie@lmcomm.com","charlie@lmcomm.com")</f>
        <v>charlie@lmcomm.com</v>
      </c>
      <c r="G56" s="10"/>
    </row>
    <row r="57" spans="1:7" ht="15" customHeight="1" x14ac:dyDescent="0.25">
      <c r="A57" s="10"/>
      <c r="B57" s="10"/>
      <c r="C57" s="36" t="s">
        <v>1123</v>
      </c>
      <c r="D57" s="10"/>
      <c r="E57" s="10"/>
      <c r="F57" s="5" t="str">
        <f>HYPERLINK("mailto:charlie@radioofcharleston.com","charlie@radioofcharleston.com")</f>
        <v>charlie@radioofcharleston.com</v>
      </c>
      <c r="G57" s="10"/>
    </row>
    <row r="58" spans="1:7" ht="15" x14ac:dyDescent="0.25">
      <c r="A58" s="10"/>
      <c r="B58" s="10"/>
      <c r="C58" s="10"/>
      <c r="D58" s="10"/>
      <c r="E58" s="10"/>
      <c r="F58" s="10"/>
      <c r="G58" s="10"/>
    </row>
    <row r="59" spans="1:7" ht="15" x14ac:dyDescent="0.25">
      <c r="A59" s="36" t="s">
        <v>1124</v>
      </c>
      <c r="B59" s="10"/>
      <c r="C59" s="36" t="s">
        <v>1125</v>
      </c>
      <c r="D59" s="36" t="s">
        <v>1126</v>
      </c>
      <c r="E59" s="10"/>
      <c r="F59" s="10"/>
      <c r="G59" s="36" t="s">
        <v>1127</v>
      </c>
    </row>
    <row r="60" spans="1:7" ht="15" customHeight="1" x14ac:dyDescent="0.25">
      <c r="A60" s="10"/>
      <c r="B60" s="10"/>
      <c r="C60" s="36" t="s">
        <v>1128</v>
      </c>
      <c r="D60" s="10"/>
      <c r="E60" s="10"/>
      <c r="F60" s="5" t="str">
        <f>HYPERLINK("mailto:jprather@journalbroadcastgroup.com","jprather@journalbroadcastgroup.com")</f>
        <v>jprather@journalbroadcastgroup.com</v>
      </c>
      <c r="G60" s="36" t="s">
        <v>1129</v>
      </c>
    </row>
    <row r="61" spans="1:7" ht="15" customHeight="1" x14ac:dyDescent="0.25">
      <c r="A61" s="10"/>
      <c r="B61" s="10"/>
      <c r="C61" s="36" t="s">
        <v>1130</v>
      </c>
      <c r="D61" s="36" t="s">
        <v>1131</v>
      </c>
      <c r="E61" s="10"/>
      <c r="F61" s="5" t="str">
        <f>HYPERLINK("mailto:jthomas@journalbroadcastgroup.com","jthomas@journalbroadcastgroup.com")</f>
        <v>jthomas@journalbroadcastgroup.com</v>
      </c>
      <c r="G61" s="10"/>
    </row>
    <row r="62" spans="1:7" ht="15" x14ac:dyDescent="0.25">
      <c r="A62" s="10"/>
      <c r="B62" s="10"/>
      <c r="C62" s="10"/>
      <c r="D62" s="10"/>
      <c r="E62" s="36" t="s">
        <v>1132</v>
      </c>
      <c r="F62" s="10"/>
      <c r="G62" s="10"/>
    </row>
    <row r="63" spans="1:7" ht="15" x14ac:dyDescent="0.25">
      <c r="A63" s="10"/>
      <c r="B63" s="10"/>
      <c r="C63" s="10"/>
      <c r="D63" s="10"/>
      <c r="E63" s="10"/>
      <c r="F63" s="10"/>
      <c r="G63" s="10"/>
    </row>
    <row r="64" spans="1:7" ht="15" customHeight="1" x14ac:dyDescent="0.25">
      <c r="A64" s="36" t="s">
        <v>1133</v>
      </c>
      <c r="B64" s="10"/>
      <c r="C64" s="36" t="s">
        <v>1134</v>
      </c>
      <c r="D64" s="36" t="s">
        <v>1135</v>
      </c>
      <c r="E64" s="10"/>
      <c r="F64" s="5" t="str">
        <f>HYPERLINK("mailto:mquass@nrgmedia.com","mquass@nrgmedia.com")</f>
        <v>mquass@nrgmedia.com</v>
      </c>
      <c r="G64" s="36" t="s">
        <v>1136</v>
      </c>
    </row>
    <row r="65" spans="1:7" ht="15" customHeight="1" x14ac:dyDescent="0.25">
      <c r="A65" s="10"/>
      <c r="B65" s="10"/>
      <c r="C65" s="36" t="s">
        <v>1137</v>
      </c>
      <c r="D65" s="10"/>
      <c r="E65" s="10"/>
      <c r="F65" s="5" t="str">
        <f>HYPERLINK("mailto:cducoty@nrgmedia.com","cducoty@nrgmedia.com")</f>
        <v>cducoty@nrgmedia.com</v>
      </c>
      <c r="G65" s="36" t="s">
        <v>1138</v>
      </c>
    </row>
    <row r="66" spans="1:7" ht="15" customHeight="1" x14ac:dyDescent="0.25">
      <c r="A66" s="10"/>
      <c r="B66" s="10"/>
      <c r="C66" s="36" t="s">
        <v>1139</v>
      </c>
      <c r="D66" s="10"/>
      <c r="E66" s="10"/>
      <c r="F66" s="5" t="str">
        <f>HYPERLINK("mailto:jwinfield@nrgmedia.com","jwinfield@nrgmedia.com")</f>
        <v>jwinfield@nrgmedia.com</v>
      </c>
      <c r="G6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20</vt:lpstr>
      <vt:lpstr>OWNERS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modified xsi:type="dcterms:W3CDTF">2013-10-08T07:51:46Z</dcterms:modified>
</cp:coreProperties>
</file>