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0" yWindow="465" windowWidth="24240" windowHeight="1290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2" l="1"/>
  <c r="K68" i="2" l="1"/>
  <c r="J68" i="2"/>
  <c r="I68" i="2"/>
  <c r="H68" i="2"/>
  <c r="O60" i="2"/>
  <c r="O61" i="2" s="1"/>
  <c r="N60" i="2"/>
  <c r="N61" i="2" s="1"/>
  <c r="M60" i="2"/>
  <c r="M61" i="2" s="1"/>
  <c r="L60" i="2"/>
  <c r="L62" i="2" s="1"/>
  <c r="K60" i="2"/>
  <c r="J60" i="2"/>
  <c r="I60" i="2"/>
  <c r="H60" i="2"/>
  <c r="G60" i="2"/>
  <c r="O53" i="2" l="1"/>
  <c r="N53" i="2"/>
  <c r="M53" i="2"/>
  <c r="L53" i="2"/>
  <c r="K53" i="2"/>
  <c r="K58" i="2" s="1"/>
  <c r="J53" i="2"/>
  <c r="J58" i="2" s="1"/>
  <c r="I53" i="2"/>
  <c r="I58" i="2" s="1"/>
  <c r="H53" i="2"/>
  <c r="H58" i="2" s="1"/>
  <c r="G53" i="2"/>
  <c r="G58" i="2" s="1"/>
  <c r="O48" i="2" l="1"/>
  <c r="N48" i="2"/>
  <c r="M48" i="2"/>
  <c r="L48" i="2"/>
  <c r="K48" i="2"/>
  <c r="K64" i="2" s="1"/>
  <c r="K69" i="2" s="1"/>
  <c r="J48" i="2"/>
  <c r="J64" i="2" s="1"/>
  <c r="J69" i="2" s="1"/>
  <c r="I48" i="2"/>
  <c r="I64" i="2" s="1"/>
  <c r="I69" i="2" s="1"/>
  <c r="H48" i="2"/>
  <c r="H64" i="2" s="1"/>
  <c r="H69" i="2" s="1"/>
  <c r="G48" i="2"/>
  <c r="G64" i="2" s="1"/>
  <c r="G69" i="2" s="1"/>
  <c r="O66" i="2" l="1"/>
  <c r="O64" i="2"/>
  <c r="N66" i="2"/>
  <c r="N64" i="2"/>
  <c r="L64" i="2"/>
  <c r="L66" i="2"/>
  <c r="M64" i="2"/>
  <c r="M66" i="2"/>
  <c r="Q69" i="2"/>
  <c r="Q66" i="2" l="1"/>
  <c r="Q71" i="2"/>
</calcChain>
</file>

<file path=xl/sharedStrings.xml><?xml version="1.0" encoding="utf-8"?>
<sst xmlns="http://schemas.openxmlformats.org/spreadsheetml/2006/main" count="69" uniqueCount="54">
  <si>
    <t>Ad Units  20/week / 8 weeks</t>
  </si>
  <si>
    <t>VSiN Article for Breeders Guide</t>
  </si>
  <si>
    <t>Email Blasts</t>
  </si>
  <si>
    <t>My Guys in the Desert</t>
  </si>
  <si>
    <t>Follow the Money</t>
  </si>
  <si>
    <t>Betting Across America</t>
  </si>
  <si>
    <t>The Green Zone</t>
  </si>
  <si>
    <t>Weekly Call ins:</t>
  </si>
  <si>
    <t>On Site Santa Anita:</t>
  </si>
  <si>
    <t>On Site Breeders' :</t>
  </si>
  <si>
    <t>Live Reads - 80 units:</t>
  </si>
  <si>
    <t>Taped Spots - 80 units:</t>
  </si>
  <si>
    <t xml:space="preserve">                                            Networks</t>
  </si>
  <si>
    <t>VSiN</t>
  </si>
  <si>
    <t>Sirius 204</t>
  </si>
  <si>
    <t>MSG</t>
  </si>
  <si>
    <t>NESN</t>
  </si>
  <si>
    <t>Sling</t>
  </si>
  <si>
    <t>Fubo</t>
  </si>
  <si>
    <t>Stream</t>
  </si>
  <si>
    <t>Betting Contest on Xpressbet.com</t>
  </si>
  <si>
    <t xml:space="preserve"> VSiN Newsletter</t>
  </si>
  <si>
    <t>Weekly Picks / Betting Strategy:</t>
  </si>
  <si>
    <t>Weekly Odds Look Ins:</t>
  </si>
  <si>
    <t>Weekly Tweets</t>
  </si>
  <si>
    <t>Friday - Trend is Your Friend:</t>
  </si>
  <si>
    <t>Households</t>
  </si>
  <si>
    <t>Est. Monthly Impressions</t>
  </si>
  <si>
    <t>Twitter</t>
  </si>
  <si>
    <t>Newsletter</t>
  </si>
  <si>
    <t>Betting Across America (2 spots)</t>
  </si>
  <si>
    <t>Green Zone (2 spots)</t>
  </si>
  <si>
    <t>Email</t>
  </si>
  <si>
    <t>Subscriber</t>
  </si>
  <si>
    <t>Rating Point</t>
  </si>
  <si>
    <t>Hours</t>
  </si>
  <si>
    <t># of Commercial Spots</t>
  </si>
  <si>
    <t>Days per month</t>
  </si>
  <si>
    <t>Est. Impressions</t>
  </si>
  <si>
    <t>The estimated impression were calcualted</t>
  </si>
  <si>
    <t xml:space="preserve">MSG rating was estimated using an </t>
  </si>
  <si>
    <t>average of daytime reported ratings</t>
  </si>
  <si>
    <t xml:space="preserve">NESN rating was provided to VSiN from </t>
  </si>
  <si>
    <t>NESN.</t>
  </si>
  <si>
    <t>Est. Total Impressions for 3.5 months</t>
  </si>
  <si>
    <t>Total Elements</t>
  </si>
  <si>
    <t>Impressions per Exposure</t>
  </si>
  <si>
    <t>Household Calculation</t>
  </si>
  <si>
    <t>Households times Rating</t>
  </si>
  <si>
    <t>using various Sirius sources.  The estimate</t>
  </si>
  <si>
    <t>was generated by comparison to other networks.</t>
  </si>
  <si>
    <t>Est. Open Rate</t>
  </si>
  <si>
    <t>Est. View Rate</t>
  </si>
  <si>
    <t>Total Estimated Impressions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</si>
</sst>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0" fillId="2" borderId="0" xfId="0" applyFill="1"/>
    <xf numFmtId="3" fontId="0" fillId="0" borderId="0" xfId="0" applyNumberFormat="1"/>
    <xf numFmtId="0" fontId="0" fillId="3" borderId="0" xfId="0" applyFill="1"/>
    <xf numFmtId="3" fontId="0" fillId="4" borderId="0" xfId="0" applyNumberFormat="1" applyFill="1"/>
    <xf numFmtId="0" fontId="0" fillId="4" borderId="0" xfId="0" applyFill="1"/>
    <xf numFmtId="3" fontId="0" fillId="5" borderId="0" xfId="0" applyNumberFormat="1" applyFill="1"/>
    <xf numFmtId="0" fontId="0" fillId="5" borderId="0" xfId="0" applyFill="1"/>
    <xf numFmtId="3" fontId="0" fillId="0" borderId="0" xfId="0" applyNumberFormat="1" applyFill="1"/>
    <xf numFmtId="164" fontId="0" fillId="0" borderId="0" xfId="1" applyNumberFormat="1" applyFont="1"/>
    <xf numFmtId="9" fontId="0" fillId="0" borderId="0" xfId="2" applyFont="1"/>
    <xf numFmtId="164" fontId="0" fillId="0" borderId="0" xfId="0" applyNumberFormat="1"/>
    <xf numFmtId="165" fontId="0" fillId="0" borderId="0" xfId="0" applyNumberFormat="1"/>
    <xf numFmtId="165" fontId="0" fillId="4" borderId="0" xfId="0" applyNumberFormat="1" applyFill="1"/>
    <xf numFmtId="165" fontId="0" fillId="5" borderId="0" xfId="0" applyNumberFormat="1" applyFill="1"/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2"/>
  <sheetViews>
    <sheetView tabSelected="1" workbookViewId="0">
      <pane ySplit="2100" activePane="bottomLeft"/>
      <selection activeCell="H62" sqref="H62"/>
      <selection pane="bottomLeft" activeCell="G1" sqref="G1:L1"/>
    </sheetView>
  </sheetViews>
  <sheetFormatPr defaultColWidth="8.85546875" defaultRowHeight="15" x14ac:dyDescent="0.25"/>
  <cols>
    <col min="1" max="1" width="2.28515625" customWidth="1"/>
    <col min="2" max="2" width="4.28515625" customWidth="1"/>
    <col min="3" max="3" width="6.7109375" customWidth="1"/>
    <col min="4" max="4" width="34.85546875" customWidth="1"/>
    <col min="6" max="6" width="6.42578125" customWidth="1"/>
    <col min="7" max="7" width="15.28515625" customWidth="1"/>
    <col min="8" max="8" width="11.85546875" customWidth="1"/>
    <col min="9" max="12" width="10.7109375" bestFit="1" customWidth="1"/>
    <col min="14" max="14" width="12.85546875" customWidth="1"/>
    <col min="15" max="15" width="12" customWidth="1"/>
    <col min="17" max="17" width="11.28515625" customWidth="1"/>
  </cols>
  <sheetData>
    <row r="1" spans="2:15" x14ac:dyDescent="0.2">
      <c r="G1" s="21" t="s">
        <v>12</v>
      </c>
      <c r="H1" s="21"/>
      <c r="I1" s="21"/>
      <c r="J1" s="21"/>
      <c r="K1" s="21"/>
      <c r="L1" s="21"/>
      <c r="M1" s="1"/>
    </row>
    <row r="2" spans="2:15" x14ac:dyDescent="0.2">
      <c r="G2" s="1"/>
      <c r="H2" s="1"/>
      <c r="I2" s="1"/>
      <c r="J2" s="1"/>
      <c r="K2" s="1"/>
      <c r="L2" s="1"/>
      <c r="M2" s="1"/>
      <c r="N2" s="2" t="s">
        <v>13</v>
      </c>
      <c r="O2" s="2" t="s">
        <v>13</v>
      </c>
    </row>
    <row r="3" spans="2:15" x14ac:dyDescent="0.2">
      <c r="G3" s="2"/>
      <c r="H3" s="2"/>
      <c r="I3" s="2"/>
      <c r="J3" s="2"/>
      <c r="K3" s="2"/>
      <c r="L3" s="2" t="s">
        <v>13</v>
      </c>
      <c r="M3" s="2" t="s">
        <v>13</v>
      </c>
      <c r="N3" s="2" t="s">
        <v>33</v>
      </c>
      <c r="O3" s="2" t="s">
        <v>33</v>
      </c>
    </row>
    <row r="4" spans="2:15" x14ac:dyDescent="0.2">
      <c r="G4" s="3" t="s">
        <v>14</v>
      </c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M4" s="4" t="s">
        <v>28</v>
      </c>
      <c r="N4" s="4" t="s">
        <v>29</v>
      </c>
      <c r="O4" s="4" t="s">
        <v>32</v>
      </c>
    </row>
    <row r="5" spans="2:15" x14ac:dyDescent="0.2">
      <c r="D5" t="s">
        <v>26</v>
      </c>
      <c r="G5" s="5">
        <v>34000000</v>
      </c>
      <c r="H5" s="5">
        <v>6600000</v>
      </c>
      <c r="I5" s="5">
        <v>3800000</v>
      </c>
      <c r="J5" s="5">
        <v>300</v>
      </c>
      <c r="K5" s="5">
        <v>3000</v>
      </c>
      <c r="L5" s="5">
        <v>10000</v>
      </c>
      <c r="M5" s="6"/>
      <c r="N5" s="6">
        <v>20000</v>
      </c>
      <c r="O5" s="6">
        <v>20000</v>
      </c>
    </row>
    <row r="6" spans="2:15" x14ac:dyDescent="0.2">
      <c r="D6" t="s">
        <v>27</v>
      </c>
      <c r="G6" s="5">
        <v>6000000</v>
      </c>
      <c r="H6" s="5">
        <v>6272000</v>
      </c>
      <c r="I6" s="5">
        <v>18057000</v>
      </c>
      <c r="J6" s="5">
        <v>518</v>
      </c>
      <c r="K6" s="5">
        <v>5184</v>
      </c>
      <c r="L6" s="5">
        <v>152000</v>
      </c>
      <c r="M6" s="6">
        <v>550000</v>
      </c>
      <c r="N6" s="6">
        <v>600000</v>
      </c>
      <c r="O6" s="6">
        <v>20000</v>
      </c>
    </row>
    <row r="8" spans="2:15" x14ac:dyDescent="0.2">
      <c r="B8">
        <v>10</v>
      </c>
      <c r="C8" t="s">
        <v>7</v>
      </c>
      <c r="E8">
        <v>10</v>
      </c>
      <c r="G8">
        <v>10</v>
      </c>
      <c r="J8">
        <v>10</v>
      </c>
      <c r="K8">
        <v>10</v>
      </c>
      <c r="L8">
        <v>10</v>
      </c>
    </row>
    <row r="9" spans="2:15" x14ac:dyDescent="0.2">
      <c r="D9" t="s">
        <v>3</v>
      </c>
    </row>
    <row r="11" spans="2:15" x14ac:dyDescent="0.2">
      <c r="B11">
        <v>1</v>
      </c>
      <c r="C11" t="s">
        <v>8</v>
      </c>
      <c r="E11">
        <v>1</v>
      </c>
    </row>
    <row r="12" spans="2:15" x14ac:dyDescent="0.2">
      <c r="D12" t="s">
        <v>30</v>
      </c>
      <c r="E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</row>
    <row r="13" spans="2:15" x14ac:dyDescent="0.2">
      <c r="D13" t="s">
        <v>31</v>
      </c>
      <c r="E13">
        <v>2</v>
      </c>
      <c r="G13">
        <v>2</v>
      </c>
      <c r="J13">
        <v>2</v>
      </c>
      <c r="K13">
        <v>2</v>
      </c>
      <c r="L13">
        <v>2</v>
      </c>
    </row>
    <row r="15" spans="2:15" x14ac:dyDescent="0.2">
      <c r="B15">
        <v>1</v>
      </c>
      <c r="D15" t="s">
        <v>9</v>
      </c>
      <c r="E15">
        <v>1</v>
      </c>
    </row>
    <row r="16" spans="2:15" x14ac:dyDescent="0.2">
      <c r="D16" t="s">
        <v>30</v>
      </c>
      <c r="E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2</v>
      </c>
    </row>
    <row r="17" spans="2:15" x14ac:dyDescent="0.2">
      <c r="D17" t="s">
        <v>31</v>
      </c>
      <c r="E17">
        <v>2</v>
      </c>
      <c r="G17">
        <v>2</v>
      </c>
      <c r="J17">
        <v>2</v>
      </c>
      <c r="K17">
        <v>2</v>
      </c>
      <c r="L17">
        <v>2</v>
      </c>
    </row>
    <row r="19" spans="2:15" x14ac:dyDescent="0.2">
      <c r="B19">
        <v>160</v>
      </c>
      <c r="C19" t="s">
        <v>0</v>
      </c>
    </row>
    <row r="20" spans="2:15" x14ac:dyDescent="0.2">
      <c r="D20" t="s">
        <v>10</v>
      </c>
    </row>
    <row r="21" spans="2:15" x14ac:dyDescent="0.2">
      <c r="D21" t="s">
        <v>4</v>
      </c>
      <c r="E21">
        <v>50</v>
      </c>
      <c r="G21">
        <v>50</v>
      </c>
      <c r="H21">
        <v>50</v>
      </c>
      <c r="I21">
        <v>50</v>
      </c>
      <c r="J21">
        <v>50</v>
      </c>
      <c r="K21">
        <v>50</v>
      </c>
      <c r="L21">
        <v>50</v>
      </c>
    </row>
    <row r="22" spans="2:15" x14ac:dyDescent="0.2">
      <c r="D22" t="s">
        <v>5</v>
      </c>
      <c r="E22">
        <v>15</v>
      </c>
      <c r="G22">
        <v>15</v>
      </c>
      <c r="J22">
        <v>15</v>
      </c>
      <c r="K22">
        <v>15</v>
      </c>
      <c r="L22">
        <v>15</v>
      </c>
    </row>
    <row r="23" spans="2:15" x14ac:dyDescent="0.2">
      <c r="D23" t="s">
        <v>3</v>
      </c>
      <c r="E23">
        <v>15</v>
      </c>
      <c r="G23">
        <v>15</v>
      </c>
      <c r="J23">
        <v>15</v>
      </c>
      <c r="K23">
        <v>15</v>
      </c>
      <c r="L23">
        <v>15</v>
      </c>
    </row>
    <row r="25" spans="2:15" x14ac:dyDescent="0.2">
      <c r="D25" t="s">
        <v>11</v>
      </c>
    </row>
    <row r="26" spans="2:15" x14ac:dyDescent="0.2">
      <c r="D26" t="s">
        <v>4</v>
      </c>
      <c r="E26">
        <v>15</v>
      </c>
      <c r="G26">
        <v>30</v>
      </c>
      <c r="H26">
        <v>30</v>
      </c>
      <c r="I26">
        <v>30</v>
      </c>
      <c r="J26">
        <v>30</v>
      </c>
      <c r="K26">
        <v>30</v>
      </c>
      <c r="L26">
        <v>30</v>
      </c>
    </row>
    <row r="27" spans="2:15" x14ac:dyDescent="0.2">
      <c r="D27" t="s">
        <v>5</v>
      </c>
      <c r="E27">
        <v>15</v>
      </c>
      <c r="G27">
        <v>20</v>
      </c>
      <c r="J27">
        <v>20</v>
      </c>
      <c r="K27">
        <v>20</v>
      </c>
      <c r="L27">
        <v>20</v>
      </c>
    </row>
    <row r="28" spans="2:15" x14ac:dyDescent="0.2">
      <c r="D28" t="s">
        <v>3</v>
      </c>
      <c r="E28">
        <v>50</v>
      </c>
      <c r="G28">
        <v>30</v>
      </c>
      <c r="J28">
        <v>30</v>
      </c>
      <c r="K28">
        <v>30</v>
      </c>
      <c r="L28">
        <v>30</v>
      </c>
    </row>
    <row r="30" spans="2:15" x14ac:dyDescent="0.2">
      <c r="B30">
        <v>15</v>
      </c>
      <c r="D30" t="s">
        <v>24</v>
      </c>
      <c r="E30">
        <v>15</v>
      </c>
      <c r="M30">
        <v>15</v>
      </c>
    </row>
    <row r="32" spans="2:15" x14ac:dyDescent="0.2">
      <c r="B32">
        <v>5</v>
      </c>
      <c r="D32" t="s">
        <v>2</v>
      </c>
      <c r="E32">
        <v>5</v>
      </c>
      <c r="O32">
        <v>5</v>
      </c>
    </row>
    <row r="34" spans="2:15" x14ac:dyDescent="0.2">
      <c r="B34">
        <v>15</v>
      </c>
      <c r="D34" t="s">
        <v>25</v>
      </c>
    </row>
    <row r="35" spans="2:15" x14ac:dyDescent="0.2">
      <c r="D35" t="s">
        <v>4</v>
      </c>
      <c r="E35">
        <v>15</v>
      </c>
      <c r="G35">
        <v>15</v>
      </c>
      <c r="J35">
        <v>15</v>
      </c>
      <c r="K35">
        <v>15</v>
      </c>
      <c r="L35">
        <v>15</v>
      </c>
    </row>
    <row r="36" spans="2:15" x14ac:dyDescent="0.2">
      <c r="D36" t="s">
        <v>5</v>
      </c>
      <c r="E36">
        <v>15</v>
      </c>
      <c r="G36">
        <v>15</v>
      </c>
      <c r="J36">
        <v>15</v>
      </c>
      <c r="K36">
        <v>15</v>
      </c>
      <c r="L36">
        <v>15</v>
      </c>
    </row>
    <row r="37" spans="2:15" x14ac:dyDescent="0.2">
      <c r="D37" t="s">
        <v>3</v>
      </c>
      <c r="E37">
        <v>15</v>
      </c>
      <c r="G37">
        <v>15</v>
      </c>
      <c r="J37">
        <v>15</v>
      </c>
      <c r="K37">
        <v>15</v>
      </c>
      <c r="L37">
        <v>15</v>
      </c>
    </row>
    <row r="39" spans="2:15" x14ac:dyDescent="0.2">
      <c r="B39">
        <v>15</v>
      </c>
      <c r="D39" t="s">
        <v>23</v>
      </c>
    </row>
    <row r="40" spans="2:15" x14ac:dyDescent="0.2">
      <c r="D40" t="s">
        <v>6</v>
      </c>
      <c r="E40">
        <v>15</v>
      </c>
      <c r="G40">
        <v>15</v>
      </c>
      <c r="J40">
        <v>15</v>
      </c>
      <c r="K40">
        <v>15</v>
      </c>
      <c r="L40">
        <v>15</v>
      </c>
    </row>
    <row r="42" spans="2:15" x14ac:dyDescent="0.2">
      <c r="B42">
        <v>15</v>
      </c>
      <c r="D42" t="s">
        <v>22</v>
      </c>
    </row>
    <row r="43" spans="2:15" x14ac:dyDescent="0.2">
      <c r="D43" t="s">
        <v>21</v>
      </c>
      <c r="E43">
        <v>15</v>
      </c>
      <c r="N43">
        <v>15</v>
      </c>
    </row>
    <row r="45" spans="2:15" x14ac:dyDescent="0.2">
      <c r="B45">
        <v>1</v>
      </c>
      <c r="D45" t="s">
        <v>1</v>
      </c>
      <c r="E45">
        <v>1</v>
      </c>
      <c r="L45">
        <v>1</v>
      </c>
      <c r="M45">
        <v>1</v>
      </c>
      <c r="N45">
        <v>1</v>
      </c>
      <c r="O45">
        <v>1</v>
      </c>
    </row>
    <row r="46" spans="2:15" x14ac:dyDescent="0.2">
      <c r="B46">
        <v>1</v>
      </c>
      <c r="D46" t="s">
        <v>20</v>
      </c>
      <c r="E46">
        <v>1</v>
      </c>
    </row>
    <row r="48" spans="2:15" x14ac:dyDescent="0.2">
      <c r="G48">
        <f t="shared" ref="G48:O48" si="0">SUM(G8:G46)</f>
        <v>238</v>
      </c>
      <c r="H48">
        <f t="shared" si="0"/>
        <v>84</v>
      </c>
      <c r="I48">
        <f t="shared" si="0"/>
        <v>84</v>
      </c>
      <c r="J48">
        <f t="shared" si="0"/>
        <v>238</v>
      </c>
      <c r="K48">
        <f t="shared" si="0"/>
        <v>238</v>
      </c>
      <c r="L48">
        <f t="shared" si="0"/>
        <v>239</v>
      </c>
      <c r="M48">
        <f t="shared" si="0"/>
        <v>16</v>
      </c>
      <c r="N48">
        <f t="shared" si="0"/>
        <v>16</v>
      </c>
      <c r="O48">
        <f t="shared" si="0"/>
        <v>6</v>
      </c>
    </row>
    <row r="50" spans="4:15" s="7" customFormat="1" x14ac:dyDescent="0.2"/>
    <row r="53" spans="4:15" x14ac:dyDescent="0.2">
      <c r="D53" t="s">
        <v>26</v>
      </c>
      <c r="G53" s="8">
        <f t="shared" ref="G53:O53" si="1">G5</f>
        <v>34000000</v>
      </c>
      <c r="H53" s="10">
        <f t="shared" si="1"/>
        <v>6600000</v>
      </c>
      <c r="I53" s="12">
        <f t="shared" si="1"/>
        <v>3800000</v>
      </c>
      <c r="J53" s="8">
        <f t="shared" si="1"/>
        <v>300</v>
      </c>
      <c r="K53" s="8">
        <f t="shared" si="1"/>
        <v>3000</v>
      </c>
      <c r="L53" s="8">
        <f t="shared" si="1"/>
        <v>10000</v>
      </c>
      <c r="M53" s="8">
        <f t="shared" si="1"/>
        <v>0</v>
      </c>
      <c r="N53" s="8">
        <f t="shared" si="1"/>
        <v>20000</v>
      </c>
      <c r="O53" s="8">
        <f t="shared" si="1"/>
        <v>20000</v>
      </c>
    </row>
    <row r="54" spans="4:15" x14ac:dyDescent="0.2">
      <c r="D54" t="s">
        <v>34</v>
      </c>
      <c r="G54" s="18">
        <v>1.0212418E-3</v>
      </c>
      <c r="H54" s="19">
        <v>0.18</v>
      </c>
      <c r="I54" s="20">
        <v>0.6</v>
      </c>
      <c r="J54" s="18">
        <v>0.01</v>
      </c>
      <c r="K54" s="18">
        <v>0.01</v>
      </c>
    </row>
    <row r="55" spans="4:15" x14ac:dyDescent="0.2">
      <c r="D55" t="s">
        <v>35</v>
      </c>
      <c r="G55">
        <v>24</v>
      </c>
      <c r="H55" s="11">
        <v>1</v>
      </c>
      <c r="I55" s="13">
        <v>3</v>
      </c>
      <c r="J55">
        <v>24</v>
      </c>
      <c r="K55">
        <v>24</v>
      </c>
    </row>
    <row r="56" spans="4:15" x14ac:dyDescent="0.2">
      <c r="D56" t="s">
        <v>36</v>
      </c>
      <c r="G56">
        <v>24</v>
      </c>
      <c r="H56" s="11">
        <v>24</v>
      </c>
      <c r="I56" s="13">
        <v>12</v>
      </c>
      <c r="J56">
        <v>24</v>
      </c>
      <c r="K56">
        <v>24</v>
      </c>
    </row>
    <row r="57" spans="4:15" x14ac:dyDescent="0.2">
      <c r="D57" t="s">
        <v>37</v>
      </c>
      <c r="G57">
        <v>30</v>
      </c>
      <c r="H57" s="11">
        <v>22</v>
      </c>
      <c r="I57" s="13">
        <v>22</v>
      </c>
      <c r="J57">
        <v>30</v>
      </c>
      <c r="K57">
        <v>30</v>
      </c>
    </row>
    <row r="58" spans="4:15" x14ac:dyDescent="0.2">
      <c r="D58" t="s">
        <v>38</v>
      </c>
      <c r="G58" s="14">
        <f>((G53*G54)/100)*G55*G56*G57</f>
        <v>5999999.8233599998</v>
      </c>
      <c r="H58" s="10">
        <f>((H53*H54)/100)*H55*H56*H57</f>
        <v>6272640</v>
      </c>
      <c r="I58" s="12">
        <f>((I53*I54)/100)*I55*I56*I57</f>
        <v>18057600</v>
      </c>
      <c r="J58" s="14">
        <f>((J53*J54)/100)*J55*J56*J57</f>
        <v>518.40000000000009</v>
      </c>
      <c r="K58" s="14">
        <f>((K53*K54)/100)*K55*K56*K57</f>
        <v>5183.9999999999991</v>
      </c>
    </row>
    <row r="60" spans="4:15" x14ac:dyDescent="0.2">
      <c r="D60" t="s">
        <v>44</v>
      </c>
      <c r="F60">
        <v>3.5</v>
      </c>
      <c r="G60" s="8">
        <f t="shared" ref="G60:O60" si="2">G6*$F60</f>
        <v>21000000</v>
      </c>
      <c r="H60" s="8">
        <f t="shared" si="2"/>
        <v>21952000</v>
      </c>
      <c r="I60" s="8">
        <f t="shared" si="2"/>
        <v>63199500</v>
      </c>
      <c r="J60" s="8">
        <f t="shared" si="2"/>
        <v>1813</v>
      </c>
      <c r="K60" s="8">
        <f t="shared" si="2"/>
        <v>18144</v>
      </c>
      <c r="L60" s="8">
        <f t="shared" si="2"/>
        <v>532000</v>
      </c>
      <c r="M60" s="8">
        <f t="shared" si="2"/>
        <v>1925000</v>
      </c>
      <c r="N60" s="8">
        <f t="shared" si="2"/>
        <v>2100000</v>
      </c>
      <c r="O60" s="8">
        <f t="shared" si="2"/>
        <v>70000</v>
      </c>
    </row>
    <row r="61" spans="4:15" x14ac:dyDescent="0.2">
      <c r="D61" t="s">
        <v>51</v>
      </c>
      <c r="F61" s="16">
        <v>0.3</v>
      </c>
      <c r="G61" s="8"/>
      <c r="H61" s="8"/>
      <c r="I61" s="8"/>
      <c r="J61" s="8"/>
      <c r="K61" s="8"/>
      <c r="L61" s="8"/>
      <c r="M61" s="8">
        <f>M60*F61</f>
        <v>577500</v>
      </c>
      <c r="N61" s="8">
        <f>N60*F61</f>
        <v>630000</v>
      </c>
      <c r="O61" s="8">
        <f>O60*F61</f>
        <v>21000</v>
      </c>
    </row>
    <row r="62" spans="4:15" x14ac:dyDescent="0.2">
      <c r="D62" t="s">
        <v>52</v>
      </c>
      <c r="F62" s="16">
        <v>1</v>
      </c>
      <c r="G62" s="8"/>
      <c r="H62" s="8"/>
      <c r="I62" s="8"/>
      <c r="J62" s="8"/>
      <c r="K62" s="8"/>
      <c r="L62" s="8">
        <f>L60*F62</f>
        <v>532000</v>
      </c>
      <c r="M62" s="8"/>
      <c r="N62" s="8"/>
      <c r="O62" s="8"/>
    </row>
    <row r="64" spans="4:15" x14ac:dyDescent="0.2">
      <c r="D64" t="s">
        <v>45</v>
      </c>
      <c r="G64">
        <f t="shared" ref="G64:O64" si="3">G48</f>
        <v>238</v>
      </c>
      <c r="H64">
        <f t="shared" si="3"/>
        <v>84</v>
      </c>
      <c r="I64">
        <f t="shared" si="3"/>
        <v>84</v>
      </c>
      <c r="J64">
        <f t="shared" si="3"/>
        <v>238</v>
      </c>
      <c r="K64">
        <f t="shared" si="3"/>
        <v>238</v>
      </c>
      <c r="L64">
        <f t="shared" si="3"/>
        <v>239</v>
      </c>
      <c r="M64">
        <f t="shared" si="3"/>
        <v>16</v>
      </c>
      <c r="N64">
        <f t="shared" si="3"/>
        <v>16</v>
      </c>
      <c r="O64">
        <f t="shared" si="3"/>
        <v>6</v>
      </c>
    </row>
    <row r="66" spans="4:17" x14ac:dyDescent="0.2">
      <c r="D66" t="s">
        <v>46</v>
      </c>
      <c r="G66" s="15"/>
      <c r="H66" s="15"/>
      <c r="I66" s="15"/>
      <c r="J66" s="15"/>
      <c r="K66" s="15"/>
      <c r="L66" s="15">
        <f>L62/L48</f>
        <v>2225.9414225941423</v>
      </c>
      <c r="M66" s="15">
        <f>M61/M48</f>
        <v>36093.75</v>
      </c>
      <c r="N66" s="15">
        <f>N61/N48</f>
        <v>39375</v>
      </c>
      <c r="O66" s="15">
        <f>O61/O48</f>
        <v>3500</v>
      </c>
      <c r="Q66" s="17">
        <f>SUM(G66:O66)</f>
        <v>81194.691422594144</v>
      </c>
    </row>
    <row r="67" spans="4:17" x14ac:dyDescent="0.2">
      <c r="D67" t="s">
        <v>47</v>
      </c>
      <c r="G67" s="15"/>
      <c r="H67" s="15"/>
      <c r="I67" s="15"/>
      <c r="J67" s="15"/>
      <c r="K67" s="15"/>
      <c r="L67" s="15"/>
      <c r="M67" s="15"/>
      <c r="N67" s="15"/>
      <c r="O67" s="15"/>
    </row>
    <row r="68" spans="4:17" x14ac:dyDescent="0.2">
      <c r="D68" t="s">
        <v>48</v>
      </c>
      <c r="G68" s="15">
        <f>(G54*G5)/100</f>
        <v>347.22221200000001</v>
      </c>
      <c r="H68" s="15">
        <f>(H54*H5)/100</f>
        <v>11880</v>
      </c>
      <c r="I68" s="15">
        <f>(I54*I5)/100</f>
        <v>22800</v>
      </c>
      <c r="J68" s="15">
        <f>(J54*J5)/100</f>
        <v>0.03</v>
      </c>
      <c r="K68" s="15">
        <f>(K54*K5)/100</f>
        <v>0.3</v>
      </c>
      <c r="L68" s="15"/>
      <c r="M68" s="15"/>
      <c r="N68" s="15"/>
      <c r="O68" s="15"/>
    </row>
    <row r="69" spans="4:17" x14ac:dyDescent="0.2">
      <c r="D69" t="s">
        <v>38</v>
      </c>
      <c r="G69" s="15">
        <f>G68*G64</f>
        <v>82638.886456000007</v>
      </c>
      <c r="H69" s="15">
        <f>H68*H64</f>
        <v>997920</v>
      </c>
      <c r="I69" s="15">
        <f>I68*I64</f>
        <v>1915200</v>
      </c>
      <c r="J69" s="15">
        <f>J68*J64</f>
        <v>7.14</v>
      </c>
      <c r="K69" s="15">
        <f>K68*K64</f>
        <v>71.399999999999991</v>
      </c>
      <c r="L69" s="15"/>
      <c r="M69" s="15"/>
      <c r="N69" s="15"/>
      <c r="O69" s="15"/>
      <c r="Q69" s="17">
        <f>SUM(G69:O69)</f>
        <v>2995837.4264559997</v>
      </c>
    </row>
    <row r="70" spans="4:17" x14ac:dyDescent="0.2">
      <c r="G70" s="15"/>
      <c r="H70" s="15"/>
      <c r="I70" s="15"/>
      <c r="J70" s="15"/>
      <c r="K70" s="15"/>
      <c r="L70" s="15"/>
      <c r="M70" s="15"/>
      <c r="N70" s="15"/>
      <c r="O70" s="15"/>
      <c r="Q70" s="17"/>
    </row>
    <row r="71" spans="4:17" x14ac:dyDescent="0.2">
      <c r="D71" t="s">
        <v>53</v>
      </c>
      <c r="G71" s="15"/>
      <c r="H71" s="15"/>
      <c r="I71" s="15"/>
      <c r="J71" s="15"/>
      <c r="K71" s="15"/>
      <c r="L71" s="15"/>
      <c r="M71" s="15"/>
      <c r="N71" s="15"/>
      <c r="O71" s="15"/>
      <c r="Q71" s="17">
        <f>Q69+Q66</f>
        <v>3077032.117878594</v>
      </c>
    </row>
    <row r="73" spans="4:17" x14ac:dyDescent="0.2">
      <c r="D73" s="9" t="s">
        <v>39</v>
      </c>
    </row>
    <row r="74" spans="4:17" x14ac:dyDescent="0.2">
      <c r="D74" s="9" t="s">
        <v>49</v>
      </c>
    </row>
    <row r="75" spans="4:17" x14ac:dyDescent="0.2">
      <c r="D75" s="9" t="s">
        <v>50</v>
      </c>
    </row>
    <row r="76" spans="4:17" x14ac:dyDescent="0.2">
      <c r="D76" s="9"/>
    </row>
    <row r="78" spans="4:17" x14ac:dyDescent="0.2">
      <c r="D78" s="11" t="s">
        <v>40</v>
      </c>
    </row>
    <row r="79" spans="4:17" x14ac:dyDescent="0.2">
      <c r="D79" s="11" t="s">
        <v>41</v>
      </c>
    </row>
    <row r="81" spans="4:4" x14ac:dyDescent="0.2">
      <c r="D81" s="13" t="s">
        <v>42</v>
      </c>
    </row>
    <row r="82" spans="4:4" x14ac:dyDescent="0.2">
      <c r="D82" s="13" t="s">
        <v>43</v>
      </c>
    </row>
  </sheetData>
  <mergeCells count="1">
    <mergeCell ref="G1:L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bbartman1961</dc:creator>
  <cp:lastModifiedBy>Michael</cp:lastModifiedBy>
  <dcterms:created xsi:type="dcterms:W3CDTF">2019-09-10T17:36:31Z</dcterms:created>
  <dcterms:modified xsi:type="dcterms:W3CDTF">2019-10-09T15:48:28Z</dcterms:modified>
</cp:coreProperties>
</file>